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ckpit" sheetId="1" state="visible" r:id="rId1"/>
    <sheet xmlns:r="http://schemas.openxmlformats.org/officeDocument/2006/relationships" name="IPS" sheetId="2" state="visible" r:id="rId2"/>
    <sheet xmlns:r="http://schemas.openxmlformats.org/officeDocument/2006/relationships" name="Allokation" sheetId="3" state="visible" r:id="rId3"/>
    <sheet xmlns:r="http://schemas.openxmlformats.org/officeDocument/2006/relationships" name="Betriebszeiten" sheetId="4" state="visible" r:id="rId4"/>
    <sheet xmlns:r="http://schemas.openxmlformats.org/officeDocument/2006/relationships" name="Protokoll" sheetId="5" state="visible" r:id="rId5"/>
    <sheet xmlns:r="http://schemas.openxmlformats.org/officeDocument/2006/relationships" name="Notfall" sheetId="6" state="visible" r:id="rId6"/>
    <sheet xmlns:r="http://schemas.openxmlformats.org/officeDocument/2006/relationships" name="Regeln" sheetId="7" state="visible" r:id="rId7"/>
    <sheet xmlns:r="http://schemas.openxmlformats.org/officeDocument/2006/relationships" name="Behavior Gap" sheetId="8" state="visible" r:id="rId8"/>
  </sheets>
  <definedNames>
    <definedName name="_xlnm.Print_Area" localSheetId="1">'IPS'!$B$1:$F$56</definedName>
    <definedName name="_xlnm._FilterDatabase" localSheetId="4" hidden="1">'Protokoll'!$B$8:$M$208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DD.MM.YYYY"/>
    <numFmt numFmtId="165" formatCode="0.0"/>
    <numFmt numFmtId="166" formatCode="#,##0 €"/>
    <numFmt numFmtId="167" formatCode="0.0%"/>
    <numFmt numFmtId="168" formatCode="+0.0%;-0.0%;0.0%"/>
  </numFmts>
  <fonts count="24">
    <font>
      <name val="Calibri"/>
      <family val="2"/>
      <color theme="1"/>
      <sz val="11"/>
      <scheme val="minor"/>
    </font>
    <font>
      <name val="Aptos"/>
      <color rgb="FFBDB8AF"/>
      <sz val="10"/>
    </font>
    <font>
      <name val="Aptos"/>
      <b val="1"/>
      <color rgb="FFE7B24C"/>
      <sz val="9"/>
    </font>
    <font>
      <name val="Aptos Display"/>
      <b val="1"/>
      <color rgb="FFF6F3EE"/>
      <sz val="22"/>
    </font>
    <font>
      <name val="Aptos"/>
      <b val="1"/>
      <color rgb="FFF6F3EE"/>
      <sz val="10"/>
    </font>
    <font>
      <name val="Aptos"/>
      <b val="1"/>
      <color rgb="FFE7B24C"/>
      <sz val="11"/>
    </font>
    <font>
      <name val="Aptos"/>
      <color rgb="FF8A857D"/>
      <sz val="9"/>
    </font>
    <font>
      <name val="Aptos"/>
      <b val="1"/>
      <color rgb="FF8A857D"/>
      <sz val="8"/>
    </font>
    <font>
      <name val="Aptos"/>
      <b val="1"/>
      <color rgb="FFE7B24C"/>
      <sz val="20"/>
    </font>
    <font>
      <name val="Aptos"/>
      <b val="1"/>
      <color rgb="FFF6F3EE"/>
      <sz val="9"/>
    </font>
    <font>
      <name val="Aptos"/>
      <color rgb="FFBDB8AF"/>
      <sz val="9"/>
    </font>
    <font>
      <name val="Aptos"/>
      <b val="1"/>
      <color rgb="FFE7B24C"/>
      <sz val="12"/>
    </font>
    <font>
      <name val="Aptos"/>
      <b val="1"/>
      <color rgb="FF8A857D"/>
      <sz val="9"/>
    </font>
    <font>
      <name val="Aptos"/>
      <b val="1"/>
      <color rgb="FFE7B24C"/>
      <sz val="10"/>
    </font>
    <font>
      <name val="Aptos"/>
      <color rgb="FFF6F3EE"/>
      <sz val="10"/>
    </font>
    <font>
      <name val="Aptos"/>
      <color rgb="FF8A857D"/>
      <sz val="8"/>
    </font>
    <font>
      <name val="Aptos"/>
      <b val="1"/>
      <color rgb="FFF6F3EE"/>
      <sz val="11"/>
    </font>
    <font>
      <name val="Aptos"/>
      <i val="1"/>
      <color rgb="FF8A857D"/>
      <sz val="9"/>
    </font>
    <font>
      <name val="Aptos"/>
      <b val="1"/>
      <color rgb="FFF6F3EE"/>
      <sz val="16"/>
    </font>
    <font>
      <name val="Aptos"/>
      <b val="1"/>
      <color rgb="FFF6F3EE"/>
      <sz val="12"/>
    </font>
    <font>
      <name val="Aptos"/>
      <b val="1"/>
      <color rgb="FFBDB8AF"/>
      <sz val="10"/>
    </font>
    <font>
      <name val="Aptos"/>
      <color rgb="FFE7B24C"/>
      <sz val="10"/>
    </font>
    <font>
      <name val="Aptos"/>
      <b val="1"/>
      <color rgb="FFE7B24C"/>
      <sz val="12"/>
      <u val="single"/>
    </font>
    <font>
      <name val="Aptos"/>
      <b val="1"/>
      <color rgb="FFE7B24C"/>
      <sz val="10"/>
      <u val="single"/>
    </font>
  </fonts>
  <fills count="7">
    <fill>
      <patternFill/>
    </fill>
    <fill>
      <patternFill patternType="gray125"/>
    </fill>
    <fill>
      <patternFill patternType="solid">
        <fgColor rgb="FF111113"/>
      </patternFill>
    </fill>
    <fill>
      <patternFill patternType="solid">
        <fgColor rgb="FF1C1C20"/>
      </patternFill>
    </fill>
    <fill>
      <patternFill patternType="solid">
        <fgColor rgb="FF17171A"/>
      </patternFill>
    </fill>
    <fill>
      <patternFill patternType="solid">
        <fgColor rgb="FF241D0F"/>
      </patternFill>
    </fill>
    <fill>
      <patternFill patternType="solid">
        <fgColor rgb="FF141416"/>
      </patternFill>
    </fill>
  </fills>
  <borders count="7">
    <border>
      <left/>
      <right/>
      <top/>
      <bottom/>
      <diagonal/>
    </border>
    <border>
      <bottom style="medium">
        <color rgb="FFE7B24C"/>
      </bottom>
    </border>
    <border>
      <bottom style="thin">
        <color rgb="FF2B2B2F"/>
      </bottom>
    </border>
    <border>
      <left style="thin">
        <color rgb="FF2B2B2F"/>
      </left>
      <right style="thin">
        <color rgb="FF2B2B2F"/>
      </right>
      <top style="thin">
        <color rgb="FF2B2B2F"/>
      </top>
      <bottom style="thin">
        <color rgb="FF2B2B2F"/>
      </bottom>
    </border>
    <border>
      <left/>
      <right/>
      <top style="thin">
        <color rgb="FF2B2B2F"/>
      </top>
      <bottom/>
      <diagonal/>
    </border>
    <border>
      <left/>
      <right style="thin">
        <color rgb="FF2B2B2F"/>
      </right>
      <top style="thin">
        <color rgb="FF2B2B2F"/>
      </top>
      <bottom/>
      <diagonal/>
    </border>
    <border>
      <left/>
      <right style="thin">
        <color rgb="FF2B2B2F"/>
      </right>
      <top style="thin">
        <color rgb="FF2B2B2F"/>
      </top>
      <bottom style="thin">
        <color rgb="FF2B2B2F"/>
      </bottom>
      <diagonal/>
    </border>
  </borders>
  <cellStyleXfs count="1">
    <xf numFmtId="0" fontId="0" fillId="0" borderId="0"/>
  </cellStyleXfs>
  <cellXfs count="128">
    <xf numFmtId="0" fontId="0" fillId="0" borderId="0" pivotButton="0" quotePrefix="0" xfId="0"/>
    <xf numFmtId="0" fontId="1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/>
    </xf>
    <xf numFmtId="0" fontId="1" fillId="2" borderId="0" applyAlignment="1" pivotButton="0" quotePrefix="0" xfId="0">
      <alignment horizontal="left" vertical="center"/>
    </xf>
    <xf numFmtId="0" fontId="1" fillId="2" borderId="1" pivotButton="0" quotePrefix="0" xfId="0"/>
    <xf numFmtId="0" fontId="2" fillId="2" borderId="0" pivotButton="0" quotePrefix="0" xfId="0"/>
    <xf numFmtId="164" fontId="4" fillId="2" borderId="0" applyAlignment="1" pivotButton="0" quotePrefix="0" xfId="0">
      <alignment horizontal="left" vertical="center"/>
    </xf>
    <xf numFmtId="0" fontId="5" fillId="2" borderId="2" applyAlignment="1" pivotButton="0" quotePrefix="0" xfId="0">
      <alignment horizontal="left" vertical="center"/>
    </xf>
    <xf numFmtId="0" fontId="6" fillId="2" borderId="2" applyAlignment="1" pivotButton="0" quotePrefix="0" xfId="0">
      <alignment horizontal="left" vertical="center"/>
    </xf>
    <xf numFmtId="0" fontId="1" fillId="2" borderId="2" pivotButton="0" quotePrefix="0" xfId="0"/>
    <xf numFmtId="0" fontId="1" fillId="3" borderId="0" pivotButton="0" quotePrefix="0" xfId="0"/>
    <xf numFmtId="0" fontId="7" fillId="3" borderId="0" applyAlignment="1" pivotButton="0" quotePrefix="0" xfId="0">
      <alignment horizontal="left" vertical="center"/>
    </xf>
    <xf numFmtId="1" fontId="8" fillId="3" borderId="0" applyAlignment="1" pivotButton="0" quotePrefix="0" xfId="0">
      <alignment horizontal="left" vertical="center"/>
    </xf>
    <xf numFmtId="0" fontId="9" fillId="3" borderId="0" applyAlignment="1" pivotButton="0" quotePrefix="0" xfId="0">
      <alignment horizontal="right" vertical="center"/>
    </xf>
    <xf numFmtId="9" fontId="8" fillId="3" borderId="0" applyAlignment="1" pivotButton="0" quotePrefix="0" xfId="0">
      <alignment horizontal="left" vertical="center"/>
    </xf>
    <xf numFmtId="165" fontId="8" fillId="3" borderId="0" applyAlignment="1" pivotButton="0" quotePrefix="0" xfId="0">
      <alignment horizontal="left" vertical="center"/>
    </xf>
    <xf numFmtId="0" fontId="10" fillId="3" borderId="0" applyAlignment="1" pivotButton="0" quotePrefix="0" xfId="0">
      <alignment horizontal="left" vertical="top" wrapText="1"/>
    </xf>
    <xf numFmtId="0" fontId="11" fillId="4" borderId="0" applyAlignment="1" pivotButton="0" quotePrefix="0" xfId="0">
      <alignment horizontal="left" vertical="center"/>
    </xf>
    <xf numFmtId="0" fontId="12" fillId="4" borderId="0" applyAlignment="1" pivotButton="0" quotePrefix="0" xfId="0">
      <alignment horizontal="left" vertical="center"/>
    </xf>
    <xf numFmtId="0" fontId="1" fillId="4" borderId="0" pivotButton="0" quotePrefix="0" xfId="0"/>
    <xf numFmtId="0" fontId="10" fillId="4" borderId="0" applyAlignment="1" pivotButton="0" quotePrefix="0" xfId="0">
      <alignment horizontal="left" vertical="center"/>
    </xf>
    <xf numFmtId="0" fontId="13" fillId="2" borderId="0" applyAlignment="1" pivotButton="0" quotePrefix="0" xfId="0">
      <alignment horizontal="left" vertical="center"/>
    </xf>
    <xf numFmtId="0" fontId="10" fillId="2" borderId="0" applyAlignment="1" pivotButton="0" quotePrefix="0" xfId="0">
      <alignment horizontal="left" vertical="center"/>
    </xf>
    <xf numFmtId="0" fontId="1" fillId="5" borderId="0" pivotButton="0" quotePrefix="0" xfId="0"/>
    <xf numFmtId="0" fontId="2" fillId="5" borderId="0" applyAlignment="1" pivotButton="0" quotePrefix="0" xfId="0">
      <alignment horizontal="left" vertical="center"/>
    </xf>
    <xf numFmtId="0" fontId="14" fillId="5" borderId="0" applyAlignment="1" pivotButton="0" quotePrefix="0" xfId="0">
      <alignment horizontal="left" vertical="top" wrapText="1"/>
    </xf>
    <xf numFmtId="0" fontId="15" fillId="2" borderId="0" applyAlignment="1" pivotButton="0" quotePrefix="0" xfId="0">
      <alignment horizontal="left" vertical="center"/>
    </xf>
    <xf numFmtId="0" fontId="13" fillId="4" borderId="0" applyAlignment="1" pivotButton="0" quotePrefix="0" xfId="0">
      <alignment horizontal="center" vertical="center"/>
    </xf>
    <xf numFmtId="0" fontId="16" fillId="4" borderId="0" applyAlignment="1" pivotButton="0" quotePrefix="0" xfId="0">
      <alignment horizontal="left" vertical="center"/>
    </xf>
    <xf numFmtId="0" fontId="14" fillId="6" borderId="3" applyAlignment="1" pivotButton="0" quotePrefix="0" xfId="0">
      <alignment horizontal="left" vertical="top" wrapText="1"/>
    </xf>
    <xf numFmtId="0" fontId="17" fillId="2" borderId="0" applyAlignment="1" pivotButton="0" quotePrefix="0" xfId="0">
      <alignment horizontal="left" vertical="center"/>
    </xf>
    <xf numFmtId="0" fontId="13" fillId="5" borderId="0" applyAlignment="1" pivotButton="0" quotePrefix="0" xfId="0">
      <alignment horizontal="left" vertical="center"/>
    </xf>
    <xf numFmtId="0" fontId="14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left" vertical="center"/>
    </xf>
    <xf numFmtId="164" fontId="14" fillId="6" borderId="3" applyAlignment="1" pivotButton="0" quotePrefix="0" xfId="0">
      <alignment horizontal="left" vertical="top" wrapText="1"/>
    </xf>
    <xf numFmtId="166" fontId="18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right" vertical="center"/>
    </xf>
    <xf numFmtId="0" fontId="4" fillId="2" borderId="0" applyAlignment="1" pivotButton="0" quotePrefix="0" xfId="0">
      <alignment horizontal="left" vertical="center"/>
    </xf>
    <xf numFmtId="0" fontId="12" fillId="2" borderId="1" applyAlignment="1" pivotButton="0" quotePrefix="0" xfId="0">
      <alignment horizontal="left" vertical="center"/>
    </xf>
    <xf numFmtId="0" fontId="14" fillId="4" borderId="0" applyAlignment="1" pivotButton="0" quotePrefix="0" xfId="0">
      <alignment horizontal="left" vertical="center"/>
    </xf>
    <xf numFmtId="0" fontId="6" fillId="4" borderId="0" applyAlignment="1" pivotButton="0" quotePrefix="0" xfId="0">
      <alignment horizontal="left" vertical="center"/>
    </xf>
    <xf numFmtId="167" fontId="14" fillId="4" borderId="0" applyAlignment="1" pivotButton="0" quotePrefix="0" xfId="0">
      <alignment horizontal="center" vertical="center"/>
    </xf>
    <xf numFmtId="166" fontId="14" fillId="6" borderId="3" applyAlignment="1" pivotButton="0" quotePrefix="0" xfId="0">
      <alignment horizontal="left" vertical="top" wrapText="1"/>
    </xf>
    <xf numFmtId="167" fontId="1" fillId="4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center" vertical="center"/>
    </xf>
    <xf numFmtId="168" fontId="1" fillId="4" borderId="0" applyAlignment="1" pivotButton="0" quotePrefix="0" xfId="0">
      <alignment horizontal="center" vertical="center"/>
    </xf>
    <xf numFmtId="166" fontId="1" fillId="4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167" fontId="14" fillId="2" borderId="0" applyAlignment="1" pivotButton="0" quotePrefix="0" xfId="0">
      <alignment horizontal="center" vertical="center"/>
    </xf>
    <xf numFmtId="167" fontId="1" fillId="2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168" fontId="1" fillId="2" borderId="0" applyAlignment="1" pivotButton="0" quotePrefix="0" xfId="0">
      <alignment horizontal="center" vertical="center"/>
    </xf>
    <xf numFmtId="166" fontId="1" fillId="2" borderId="0" applyAlignment="1" pivotButton="0" quotePrefix="0" xfId="0">
      <alignment horizontal="center" vertical="center"/>
    </xf>
    <xf numFmtId="167" fontId="4" fillId="5" borderId="0" applyAlignment="1" pivotButton="0" quotePrefix="0" xfId="0">
      <alignment horizontal="center" vertical="center"/>
    </xf>
    <xf numFmtId="166" fontId="4" fillId="5" borderId="0" applyAlignment="1" pivotButton="0" quotePrefix="0" xfId="0">
      <alignment horizontal="center" vertical="center"/>
    </xf>
    <xf numFmtId="0" fontId="4" fillId="5" borderId="0" applyAlignment="1" pivotButton="0" quotePrefix="0" xfId="0">
      <alignment horizontal="left" vertical="center"/>
    </xf>
    <xf numFmtId="0" fontId="13" fillId="4" borderId="0" applyAlignment="1" pivotButton="0" quotePrefix="0" xfId="0">
      <alignment horizontal="left" vertical="center"/>
    </xf>
    <xf numFmtId="0" fontId="10" fillId="4" borderId="0" applyAlignment="1" pivotButton="0" quotePrefix="0" xfId="0">
      <alignment horizontal="left" vertical="top" wrapText="1"/>
    </xf>
    <xf numFmtId="1" fontId="19" fillId="2" borderId="0" applyAlignment="1" pivotButton="0" quotePrefix="0" xfId="0">
      <alignment horizontal="left" vertical="center"/>
    </xf>
    <xf numFmtId="0" fontId="20" fillId="2" borderId="0" applyAlignment="1" pivotButton="0" quotePrefix="0" xfId="0">
      <alignment horizontal="left" vertical="center"/>
    </xf>
    <xf numFmtId="0" fontId="12" fillId="2" borderId="1" applyAlignment="1" pivotButton="0" quotePrefix="0" xfId="0">
      <alignment horizontal="center" vertical="center"/>
    </xf>
    <xf numFmtId="0" fontId="7" fillId="2" borderId="1" applyAlignment="1" pivotButton="0" quotePrefix="0" xfId="0">
      <alignment horizontal="center" vertical="center"/>
    </xf>
    <xf numFmtId="0" fontId="6" fillId="2" borderId="0" applyAlignment="1" pivotButton="0" quotePrefix="0" xfId="0">
      <alignment horizontal="center" vertical="center"/>
    </xf>
    <xf numFmtId="0" fontId="13" fillId="6" borderId="3" applyAlignment="1" pivotButton="0" quotePrefix="0" xfId="0">
      <alignment horizontal="center" vertical="center"/>
    </xf>
    <xf numFmtId="9" fontId="10" fillId="2" borderId="0" applyAlignment="1" pivotButton="0" quotePrefix="0" xfId="0">
      <alignment horizontal="center" vertical="center"/>
    </xf>
    <xf numFmtId="0" fontId="5" fillId="5" borderId="0" applyAlignment="1" pivotButton="0" quotePrefix="0" xfId="0">
      <alignment horizontal="left" vertical="center"/>
    </xf>
    <xf numFmtId="0" fontId="10" fillId="5" borderId="0" applyAlignment="1" pivotButton="0" quotePrefix="0" xfId="0">
      <alignment horizontal="left" vertical="center"/>
    </xf>
    <xf numFmtId="0" fontId="13" fillId="5" borderId="0" applyAlignment="1" pivotButton="0" quotePrefix="0" xfId="0">
      <alignment horizontal="right" vertical="center"/>
    </xf>
    <xf numFmtId="164" fontId="14" fillId="6" borderId="3" applyAlignment="1" pivotButton="0" quotePrefix="0" xfId="0">
      <alignment horizontal="left" vertical="center"/>
    </xf>
    <xf numFmtId="0" fontId="14" fillId="6" borderId="3" applyAlignment="1" pivotButton="0" quotePrefix="0" xfId="0">
      <alignment horizontal="left" vertical="center"/>
    </xf>
    <xf numFmtId="166" fontId="14" fillId="6" borderId="3" applyAlignment="1" pivotButton="0" quotePrefix="0" xfId="0">
      <alignment horizontal="left" vertical="center"/>
    </xf>
    <xf numFmtId="1" fontId="14" fillId="6" borderId="3" applyAlignment="1" pivotButton="0" quotePrefix="0" xfId="0">
      <alignment horizontal="center" vertical="center"/>
    </xf>
    <xf numFmtId="0" fontId="14" fillId="6" borderId="3" applyAlignment="1" pivotButton="0" quotePrefix="0" xfId="0">
      <alignment horizontal="center" vertical="center"/>
    </xf>
    <xf numFmtId="164" fontId="1" fillId="2" borderId="3" applyAlignment="1" pivotButton="0" quotePrefix="0" xfId="0">
      <alignment horizontal="center" vertical="center"/>
    </xf>
    <xf numFmtId="0" fontId="12" fillId="2" borderId="0" applyAlignment="1" pivotButton="0" quotePrefix="0" xfId="0">
      <alignment horizontal="center" vertical="center"/>
    </xf>
    <xf numFmtId="0" fontId="5" fillId="5" borderId="0" applyAlignment="1" pivotButton="0" quotePrefix="0" xfId="0">
      <alignment horizontal="left" vertical="top" wrapText="1"/>
    </xf>
    <xf numFmtId="0" fontId="0" fillId="5" borderId="0" pivotButton="0" quotePrefix="0" xfId="0"/>
    <xf numFmtId="0" fontId="14" fillId="4" borderId="0" applyAlignment="1" pivotButton="0" quotePrefix="0" xfId="0">
      <alignment horizontal="left" vertical="top" wrapText="1"/>
    </xf>
    <xf numFmtId="0" fontId="5" fillId="4" borderId="0" applyAlignment="1" pivotButton="0" quotePrefix="0" xfId="0">
      <alignment horizontal="center" vertical="center"/>
    </xf>
    <xf numFmtId="0" fontId="1" fillId="4" borderId="0" applyAlignment="1" pivotButton="0" quotePrefix="0" xfId="0">
      <alignment horizontal="left" vertical="top" wrapText="1"/>
    </xf>
    <xf numFmtId="0" fontId="5" fillId="2" borderId="0" applyAlignment="1" pivotButton="0" quotePrefix="0" xfId="0">
      <alignment horizontal="center" vertical="center"/>
    </xf>
    <xf numFmtId="0" fontId="16" fillId="2" borderId="0" applyAlignment="1" pivotButton="0" quotePrefix="0" xfId="0">
      <alignment horizontal="left" vertical="center"/>
    </xf>
    <xf numFmtId="0" fontId="1" fillId="2" borderId="0" applyAlignment="1" pivotButton="0" quotePrefix="0" xfId="0">
      <alignment horizontal="left" vertical="top" wrapText="1"/>
    </xf>
    <xf numFmtId="0" fontId="0" fillId="0" borderId="6" pivotButton="0" quotePrefix="0" xfId="0"/>
    <xf numFmtId="0" fontId="14" fillId="6" borderId="3" applyAlignment="1" applyProtection="1" pivotButton="0" quotePrefix="0" xfId="0">
      <alignment horizontal="left" vertical="top" wrapText="1"/>
      <protection locked="0" hidden="0"/>
    </xf>
    <xf numFmtId="164" fontId="14" fillId="6" borderId="3" applyAlignment="1" applyProtection="1" pivotButton="0" quotePrefix="0" xfId="0">
      <alignment horizontal="left" vertical="top" wrapText="1"/>
      <protection locked="0" hidden="0"/>
    </xf>
    <xf numFmtId="0" fontId="14" fillId="4" borderId="0" applyAlignment="1" applyProtection="1" pivotButton="0" quotePrefix="0" xfId="0">
      <alignment horizontal="left" vertical="center"/>
      <protection locked="0" hidden="0"/>
    </xf>
    <xf numFmtId="0" fontId="6" fillId="4" borderId="0" applyAlignment="1" applyProtection="1" pivotButton="0" quotePrefix="0" xfId="0">
      <alignment horizontal="left" vertical="center"/>
      <protection locked="0" hidden="0"/>
    </xf>
    <xf numFmtId="167" fontId="14" fillId="4" borderId="0" applyAlignment="1" applyProtection="1" pivotButton="0" quotePrefix="0" xfId="0">
      <alignment horizontal="center" vertical="center"/>
      <protection locked="0" hidden="0"/>
    </xf>
    <xf numFmtId="166" fontId="14" fillId="6" borderId="3" applyAlignment="1" applyProtection="1" pivotButton="0" quotePrefix="0" xfId="0">
      <alignment horizontal="left" vertical="top" wrapText="1"/>
      <protection locked="0" hidden="0"/>
    </xf>
    <xf numFmtId="0" fontId="14" fillId="2" borderId="0" applyAlignment="1" applyProtection="1" pivotButton="0" quotePrefix="0" xfId="0">
      <alignment horizontal="left" vertical="center"/>
      <protection locked="0" hidden="0"/>
    </xf>
    <xf numFmtId="0" fontId="6" fillId="2" borderId="0" applyAlignment="1" applyProtection="1" pivotButton="0" quotePrefix="0" xfId="0">
      <alignment horizontal="left" vertical="center"/>
      <protection locked="0" hidden="0"/>
    </xf>
    <xf numFmtId="167" fontId="14" fillId="2" borderId="0" applyAlignment="1" applyProtection="1" pivotButton="0" quotePrefix="0" xfId="0">
      <alignment horizontal="center" vertical="center"/>
      <protection locked="0" hidden="0"/>
    </xf>
    <xf numFmtId="0" fontId="1" fillId="4" borderId="0" applyProtection="1" pivotButton="0" quotePrefix="0" xfId="0">
      <protection locked="0" hidden="0"/>
    </xf>
    <xf numFmtId="0" fontId="1" fillId="2" borderId="0" applyProtection="1" pivotButton="0" quotePrefix="0" xfId="0">
      <protection locked="0" hidden="0"/>
    </xf>
    <xf numFmtId="0" fontId="13" fillId="6" borderId="3" applyAlignment="1" applyProtection="1" pivotButton="0" quotePrefix="0" xfId="0">
      <alignment horizontal="center" vertical="center"/>
      <protection locked="0" hidden="0"/>
    </xf>
    <xf numFmtId="0" fontId="1" fillId="5" borderId="0" applyProtection="1" pivotButton="0" quotePrefix="0" xfId="0">
      <protection locked="0" hidden="0"/>
    </xf>
    <xf numFmtId="0" fontId="10" fillId="5" borderId="0" applyAlignment="1" applyProtection="1" pivotButton="0" quotePrefix="0" xfId="0">
      <alignment horizontal="left" vertical="center"/>
      <protection locked="0" hidden="0"/>
    </xf>
    <xf numFmtId="164" fontId="14" fillId="6" borderId="3" applyAlignment="1" applyProtection="1" pivotButton="0" quotePrefix="0" xfId="0">
      <alignment horizontal="left" vertical="center"/>
      <protection locked="0" hidden="0"/>
    </xf>
    <xf numFmtId="0" fontId="14" fillId="6" borderId="3" applyAlignment="1" applyProtection="1" pivotButton="0" quotePrefix="0" xfId="0">
      <alignment horizontal="left" vertical="center"/>
      <protection locked="0" hidden="0"/>
    </xf>
    <xf numFmtId="166" fontId="14" fillId="6" borderId="3" applyAlignment="1" applyProtection="1" pivotButton="0" quotePrefix="0" xfId="0">
      <alignment horizontal="left" vertical="center"/>
      <protection locked="0" hidden="0"/>
    </xf>
    <xf numFmtId="1" fontId="14" fillId="6" borderId="3" applyAlignment="1" applyProtection="1" pivotButton="0" quotePrefix="0" xfId="0">
      <alignment horizontal="center" vertical="center"/>
      <protection locked="0" hidden="0"/>
    </xf>
    <xf numFmtId="0" fontId="14" fillId="6" borderId="3" applyAlignment="1" applyProtection="1" pivotButton="0" quotePrefix="0" xfId="0">
      <alignment horizontal="center" vertical="center"/>
      <protection locked="0" hidden="0"/>
    </xf>
    <xf numFmtId="0" fontId="1" fillId="2" borderId="0" applyAlignment="1" pivotButton="0" quotePrefix="0" xfId="0">
      <alignment horizontal="left" vertical="center" wrapText="1"/>
    </xf>
    <xf numFmtId="0" fontId="1" fillId="4" borderId="0" applyAlignment="1" pivotButton="0" quotePrefix="0" xfId="0">
      <alignment horizontal="left" vertical="center" wrapText="1"/>
    </xf>
    <xf numFmtId="0" fontId="17" fillId="2" borderId="0" applyAlignment="1" pivotButton="0" quotePrefix="0" xfId="0">
      <alignment horizontal="left" vertical="center" wrapText="1"/>
    </xf>
    <xf numFmtId="1" fontId="14" fillId="6" borderId="3" applyAlignment="1" applyProtection="1" pivotButton="0" quotePrefix="0" xfId="0">
      <alignment horizontal="left" vertical="top" wrapText="1"/>
      <protection locked="0" hidden="0"/>
    </xf>
    <xf numFmtId="167" fontId="14" fillId="6" borderId="3" applyAlignment="1" applyProtection="1" pivotButton="0" quotePrefix="0" xfId="0">
      <alignment horizontal="left" vertical="top" wrapText="1"/>
      <protection locked="0" hidden="0"/>
    </xf>
    <xf numFmtId="0" fontId="10" fillId="3" borderId="0" applyAlignment="1" pivotButton="0" quotePrefix="0" xfId="0">
      <alignment horizontal="left" vertical="center" wrapText="1"/>
    </xf>
    <xf numFmtId="0" fontId="0" fillId="0" borderId="6" applyProtection="1" pivotButton="0" quotePrefix="0" xfId="0">
      <protection locked="0" hidden="0"/>
    </xf>
    <xf numFmtId="0" fontId="0" fillId="0" borderId="0" applyProtection="1" pivotButton="0" quotePrefix="0" xfId="0">
      <protection locked="0" hidden="0"/>
    </xf>
    <xf numFmtId="167" fontId="14" fillId="6" borderId="3" applyAlignment="1" applyProtection="1" pivotButton="0" quotePrefix="0" xfId="0">
      <alignment horizontal="right" vertical="center" indent="1"/>
      <protection locked="0" hidden="0"/>
    </xf>
    <xf numFmtId="166" fontId="14" fillId="6" borderId="3" applyAlignment="1" applyProtection="1" pivotButton="0" quotePrefix="0" xfId="0">
      <alignment horizontal="right" vertical="center" indent="1"/>
      <protection locked="0" hidden="0"/>
    </xf>
    <xf numFmtId="166" fontId="1" fillId="4" borderId="0" applyAlignment="1" pivotButton="0" quotePrefix="0" xfId="0">
      <alignment horizontal="right" vertical="center" indent="1"/>
    </xf>
    <xf numFmtId="1" fontId="14" fillId="6" borderId="3" applyAlignment="1" applyProtection="1" pivotButton="0" quotePrefix="0" xfId="0">
      <alignment horizontal="right" vertical="center" indent="1"/>
      <protection locked="0" hidden="0"/>
    </xf>
    <xf numFmtId="166" fontId="14" fillId="6" borderId="3" applyAlignment="1" applyProtection="1" pivotButton="0" quotePrefix="0" xfId="0">
      <alignment horizontal="right" vertical="center"/>
      <protection locked="0" hidden="0"/>
    </xf>
    <xf numFmtId="1" fontId="14" fillId="6" borderId="3" applyAlignment="1" applyProtection="1" pivotButton="0" quotePrefix="0" xfId="0">
      <alignment horizontal="right" vertical="center"/>
      <protection locked="0" hidden="0"/>
    </xf>
    <xf numFmtId="167" fontId="14" fillId="6" borderId="3" applyAlignment="1" applyProtection="1" pivotButton="0" quotePrefix="0" xfId="0">
      <alignment horizontal="right" vertical="center"/>
      <protection locked="0" hidden="0"/>
    </xf>
    <xf numFmtId="166" fontId="1" fillId="4" borderId="0" applyAlignment="1" pivotButton="0" quotePrefix="0" xfId="0">
      <alignment horizontal="right" vertical="center"/>
    </xf>
    <xf numFmtId="166" fontId="21" fillId="4" borderId="0" applyAlignment="1" pivotButton="0" quotePrefix="0" xfId="0">
      <alignment horizontal="right" vertical="center"/>
    </xf>
    <xf numFmtId="167" fontId="21" fillId="4" borderId="0" applyAlignment="1" pivotButton="0" quotePrefix="0" xfId="0">
      <alignment horizontal="right" vertical="center"/>
    </xf>
    <xf numFmtId="167" fontId="1" fillId="4" borderId="0" applyAlignment="1" pivotButton="0" quotePrefix="0" xfId="0">
      <alignment horizontal="right" vertical="center"/>
    </xf>
    <xf numFmtId="0" fontId="21" fillId="4" borderId="0" applyAlignment="1" applyProtection="1" pivotButton="0" quotePrefix="0" xfId="0">
      <alignment horizontal="left" vertical="center"/>
      <protection locked="0" hidden="0"/>
    </xf>
    <xf numFmtId="0" fontId="22" fillId="4" borderId="0" applyAlignment="1" pivotButton="0" quotePrefix="0" xfId="0">
      <alignment horizontal="left" vertical="center"/>
    </xf>
    <xf numFmtId="0" fontId="23" fillId="2" borderId="0" applyAlignment="1" pivotButton="0" quotePrefix="0" xfId="0">
      <alignment horizontal="left" vertical="center"/>
    </xf>
  </cellXfs>
  <cellStyles count="1">
    <cellStyle name="Normal" xfId="0" builtinId="0" hidden="0"/>
  </cellStyles>
  <dxfs count="8">
    <dxf>
      <font>
        <name val="Aptos"/>
        <b val="1"/>
        <color rgb="FFE07A5F"/>
        <sz val="9"/>
      </font>
    </dxf>
    <dxf>
      <font>
        <name val="Aptos"/>
        <b val="1"/>
        <color rgb="FF7BB37B"/>
        <sz val="9"/>
      </font>
    </dxf>
    <dxf>
      <font>
        <name val="Aptos"/>
        <b val="1"/>
        <color rgb="FFE07A5F"/>
        <sz val="10"/>
      </font>
      <fill>
        <patternFill patternType="solid">
          <fgColor rgb="FF3A2016"/>
        </patternFill>
      </fill>
    </dxf>
    <dxf>
      <font>
        <name val="Aptos"/>
        <b val="1"/>
        <color rgb="FF7BB37B"/>
        <sz val="10"/>
      </font>
    </dxf>
    <dxf>
      <font>
        <name val="Aptos"/>
        <b val="1"/>
        <color rgb="FFE7B24C"/>
        <sz val="10"/>
      </font>
    </dxf>
    <dxf>
      <font>
        <name val="Aptos"/>
        <b val="1"/>
        <color rgb="FFE7B24C"/>
        <sz val="10"/>
      </font>
      <fill>
        <patternFill patternType="solid">
          <fgColor rgb="FF241D0F"/>
        </patternFill>
      </fill>
    </dxf>
    <dxf>
      <fill>
        <patternFill patternType="solid">
          <fgColor rgb="FF241417"/>
        </patternFill>
      </fill>
    </dxf>
    <dxf>
      <font>
        <name val="Aptos"/>
        <b val="1"/>
        <color rgb="FFE07A5F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E7B24C"/>
    <outlinePr summaryBelow="1" summaryRight="1"/>
    <pageSetUpPr/>
  </sheetPr>
  <dimension ref="A1:Z26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.5" customWidth="1" min="1" max="1"/>
    <col width="26" customWidth="1" min="2" max="2"/>
    <col width="16" customWidth="1" min="3" max="3"/>
    <col width="16" customWidth="1" min="4" max="4"/>
    <col width="3" customWidth="1" min="5" max="5"/>
    <col width="26" customWidth="1" min="6" max="6"/>
    <col width="16" customWidth="1" min="7" max="7"/>
    <col width="16" customWidth="1" min="8" max="8"/>
    <col width="3" customWidth="1" min="9" max="9"/>
    <col width="26" customWidth="1" min="10" max="10"/>
    <col width="16" customWidth="1" min="11" max="11"/>
    <col width="16" customWidth="1" min="12" max="12"/>
    <col width="3" customWidth="1" min="13" max="13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20" customHeight="1">
      <c r="A2" s="1" t="n"/>
      <c r="B2" s="2" t="inlineStr">
        <is>
          <t>INVESTOR CODE VI · AUSFÜHRUNG &amp; PSYCHOLOGIE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 ht="34" customHeight="1">
      <c r="A3" s="1" t="n"/>
      <c r="B3" s="3" t="inlineStr">
        <is>
          <t>Ausführungs-Cockpit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 ht="20" customHeight="1">
      <c r="A4" s="1" t="n"/>
      <c r="B4" s="4" t="inlineStr">
        <is>
          <t>Rendite entsteht in der Konstruktion — behalten wird sie in der Ausführung.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 ht="8" customHeight="1">
      <c r="A5" s="1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>
      <c r="A7" s="1" t="n"/>
      <c r="B7" s="6" t="inlineStr">
        <is>
          <t>HEUTE</t>
        </is>
      </c>
      <c r="C7" s="7">
        <f>TODAY()</f>
        <v/>
      </c>
      <c r="D7" s="1" t="n"/>
      <c r="E7" s="1" t="n"/>
      <c r="F7" s="6" t="inlineStr">
        <is>
          <t>IPS GÜLTIG SEIT</t>
        </is>
      </c>
      <c r="G7" s="7">
        <f>IF(IPS!D52="","—",IPS!D52)</f>
        <v/>
      </c>
      <c r="H7" s="1" t="n"/>
      <c r="I7" s="1" t="n"/>
      <c r="J7" s="6" t="inlineStr">
        <is>
          <t>NÄCHSTES SYSTEMAUDIT</t>
        </is>
      </c>
      <c r="K7" s="7">
        <f>IF(IPS!D52="","—",EDATE(IPS!D52,12))</f>
        <v/>
      </c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 ht="22" customHeight="1">
      <c r="A9" s="1" t="n"/>
      <c r="B9" s="8" t="inlineStr">
        <is>
          <t>LIVE-KENNZAHLEN</t>
        </is>
      </c>
      <c r="C9" s="9" t="inlineStr">
        <is>
          <t>berechnen sich automatisch aus Protokoll, Allokation und Betriebszeiten</t>
        </is>
      </c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 ht="6" customHeight="1">
      <c r="A10" s="1" t="n"/>
      <c r="B10" s="11" t="n"/>
      <c r="C10" s="11" t="n"/>
      <c r="D10" s="11" t="n"/>
      <c r="E10" s="1" t="n"/>
      <c r="F10" s="11" t="n"/>
      <c r="G10" s="11" t="n"/>
      <c r="H10" s="11" t="n"/>
      <c r="I10" s="1" t="n"/>
      <c r="J10" s="11" t="n"/>
      <c r="K10" s="11" t="n"/>
      <c r="L10" s="1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 ht="16" customHeight="1">
      <c r="A11" s="1" t="n"/>
      <c r="B11" s="12" t="inlineStr">
        <is>
          <t>EINGRIFFE IM LAUFENDEN JAHR</t>
        </is>
      </c>
      <c r="C11" s="11" t="n"/>
      <c r="D11" s="11" t="n"/>
      <c r="E11" s="1" t="n"/>
      <c r="F11" s="12" t="inlineStr">
        <is>
          <t>REGELQUOTE (NACH IPS)</t>
        </is>
      </c>
      <c r="G11" s="11" t="n"/>
      <c r="H11" s="11" t="n"/>
      <c r="I11" s="1" t="n"/>
      <c r="J11" s="12" t="inlineStr">
        <is>
          <t>Ø UNRUHE BEI ENTSCHEIDUNG</t>
        </is>
      </c>
      <c r="K11" s="11" t="n"/>
      <c r="L11" s="1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 ht="30" customHeight="1">
      <c r="A12" s="1" t="n"/>
      <c r="B12" s="13">
        <f>COUNTIFS(Protokoll!$B$9:$B$208,"&gt;="&amp;DATE(YEAR(TODAY()),1,1))</f>
        <v/>
      </c>
      <c r="C12" s="11" t="n"/>
      <c r="D12" s="14">
        <f>IF(COUNTIFS(Protokoll!$B$9:$B$208,"&gt;="&amp;DATE(YEAR(TODAY()),1,1))&lt;=6,"IM RAHMEN","ZU AKTIV")</f>
        <v/>
      </c>
      <c r="E12" s="1" t="n"/>
      <c r="F12" s="15">
        <f>IFERROR(COUNTIF(Protokoll!$J$9:$J$208,"Ja")/COUNTA(Protokoll!$J$9:$J$208),"")</f>
        <v/>
      </c>
      <c r="G12" s="11" t="n"/>
      <c r="H12" s="14">
        <f>IF(COUNTA(Protokoll!$J$9:$J$208)=0,"KEINE DATEN",IF(COUNTIF(Protokoll!$J$9:$J$208,"Ja")/COUNTA(Protokoll!$J$9:$J$208)&gt;=0.9,"STARK","PRÜFEN"))</f>
        <v/>
      </c>
      <c r="I12" s="1" t="n"/>
      <c r="J12" s="16">
        <f>IFERROR(AVERAGEIF(Protokoll!$I$9:$I$208,"&gt;0"),"")</f>
        <v/>
      </c>
      <c r="K12" s="11" t="n"/>
      <c r="L12" s="14">
        <f>IF(COUNT(Protokoll!$I$9:$I$208)=0,"KEINE DATEN",IF(AVERAGEIF(Protokoll!$I$9:$I$208,"&gt;0")&lt;=2.5,"RUHIG","ZU HEISS"))</f>
        <v/>
      </c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 ht="30" customHeight="1">
      <c r="A13" s="1" t="n"/>
      <c r="B13" s="17" t="inlineStr">
        <is>
          <t>Jeder Trade kostet sicher — und verbessert nur vielleicht.</t>
        </is>
      </c>
      <c r="E13" s="1" t="n"/>
      <c r="F13" s="17" t="inlineStr">
        <is>
          <t>Anteil der Entscheidungen, die aus einer Regel kamen — nicht aus einer Stimmung.</t>
        </is>
      </c>
      <c r="I13" s="1" t="n"/>
      <c r="J13" s="17" t="inlineStr">
        <is>
          <t>Skala 1–5. Hohe Werte markieren deine persönliche Schwachstelle.</t>
        </is>
      </c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 ht="6" customHeight="1">
      <c r="A14" s="1" t="n"/>
      <c r="B14" s="11" t="n"/>
      <c r="C14" s="11" t="n"/>
      <c r="D14" s="11" t="n"/>
      <c r="E14" s="1" t="n"/>
      <c r="F14" s="11" t="n"/>
      <c r="G14" s="11" t="n"/>
      <c r="H14" s="11" t="n"/>
      <c r="I14" s="1" t="n"/>
      <c r="J14" s="11" t="n"/>
      <c r="K14" s="11" t="n"/>
      <c r="L14" s="1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 ht="6" customHeight="1">
      <c r="A16" s="1" t="n"/>
      <c r="B16" s="11" t="n"/>
      <c r="C16" s="11" t="n"/>
      <c r="D16" s="11" t="n"/>
      <c r="E16" s="1" t="n"/>
      <c r="F16" s="11" t="n"/>
      <c r="G16" s="11" t="n"/>
      <c r="H16" s="11" t="n"/>
      <c r="I16" s="1" t="n"/>
      <c r="J16" s="11" t="n"/>
      <c r="K16" s="11" t="n"/>
      <c r="L16" s="1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 ht="16" customHeight="1">
      <c r="A17" s="1" t="n"/>
      <c r="B17" s="12" t="inlineStr">
        <is>
          <t>EMOTIONALE AUSLÖSER</t>
        </is>
      </c>
      <c r="C17" s="11" t="n"/>
      <c r="D17" s="11" t="n"/>
      <c r="E17" s="1" t="n"/>
      <c r="F17" s="12" t="inlineStr">
        <is>
          <t>POSITIONEN AUSSERHALB BAND</t>
        </is>
      </c>
      <c r="G17" s="11" t="n"/>
      <c r="H17" s="11" t="n"/>
      <c r="I17" s="1" t="n"/>
      <c r="J17" s="12" t="inlineStr">
        <is>
          <t>TAGE BIS NÄCHSTER TERMIN</t>
        </is>
      </c>
      <c r="K17" s="11" t="n"/>
      <c r="L17" s="1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 ht="30" customHeight="1">
      <c r="A18" s="1" t="n"/>
      <c r="B18" s="15">
        <f>IFERROR(SUMPRODUCT(COUNTIF(Protokoll!$F$9:$F$208,{"Nachricht","Bauchgefühl","Social Media","Gespräch"}))/COUNTA(Protokoll!$F$9:$F$208),"")</f>
        <v/>
      </c>
      <c r="C18" s="11" t="n"/>
      <c r="D18" s="14">
        <f>IF(COUNTA(Protokoll!$F$9:$F$208)=0,"KEINE DATEN",IF(SUMPRODUCT(COUNTIF(Protokoll!$F$9:$F$208,{"Nachricht","Bauchgefühl","Social Media","Gespräch"}))/COUNTA(Protokoll!$F$9:$F$208)&lt;=0.2,"SAUBER","GEFÄHRLICH"))</f>
        <v/>
      </c>
      <c r="E18" s="1" t="n"/>
      <c r="F18" s="13">
        <f>COUNTIF(Allokation!$H$13:$H$32,"HANDELN")</f>
        <v/>
      </c>
      <c r="G18" s="11" t="n"/>
      <c r="H18" s="14">
        <f>IF(COUNTIF(Allokation!$H$13:$H$32,"HANDELN")=0,"AUSTARIERT","REBALANCE")</f>
        <v/>
      </c>
      <c r="I18" s="1" t="n"/>
      <c r="J18" s="13">
        <f>IF(Allokation!$D$8="","",Allokation!$D$8-TODAY())</f>
        <v/>
      </c>
      <c r="K18" s="11" t="n"/>
      <c r="L18" s="14">
        <f>IF(Allokation!$D$8="","KEIN TERMIN",IF(Allokation!$D$8-TODAY()&lt;0,"ÜBERFÄLLIG","GEPLANT"))</f>
        <v/>
      </c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 ht="30" customHeight="1">
      <c r="A19" s="1" t="n"/>
      <c r="B19" s="17" t="inlineStr">
        <is>
          <t>Anteil der Entscheidungen mit Auslöser von außen. Ziel: gegen null.</t>
        </is>
      </c>
      <c r="E19" s="1" t="n"/>
      <c r="F19" s="17" t="inlineStr">
        <is>
          <t>Rebalancing ist fällig, sobald ein Band gerissen ist — sonst nicht.</t>
        </is>
      </c>
      <c r="I19" s="1" t="n"/>
      <c r="J19" s="17" t="inlineStr">
        <is>
          <t>Außerhalb der Termine bist du Beobachter, nicht Entscheider.</t>
        </is>
      </c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 ht="6" customHeight="1">
      <c r="A20" s="1" t="n"/>
      <c r="B20" s="11" t="n"/>
      <c r="C20" s="11" t="n"/>
      <c r="D20" s="11" t="n"/>
      <c r="E20" s="1" t="n"/>
      <c r="F20" s="11" t="n"/>
      <c r="G20" s="11" t="n"/>
      <c r="H20" s="11" t="n"/>
      <c r="I20" s="1" t="n"/>
      <c r="J20" s="11" t="n"/>
      <c r="K20" s="11" t="n"/>
      <c r="L20" s="1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 ht="22" customHeight="1">
      <c r="A22" s="1" t="n"/>
      <c r="B22" s="8" t="inlineStr">
        <is>
          <t>DIE VIER VERTEIDIGUNGSLINIEN</t>
        </is>
      </c>
      <c r="C22" s="9" t="n"/>
      <c r="D22" s="9" t="inlineStr">
        <is>
          <t>Klick auf den Namen öffnet das Blatt (unterstrichene Titel sind Links)</t>
        </is>
      </c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 ht="20" customHeight="1">
      <c r="A23" s="1" t="n"/>
      <c r="B23" s="126" t="inlineStr">
        <is>
          <t>01 · IPS</t>
        </is>
      </c>
      <c r="C23" s="19" t="inlineStr">
        <is>
          <t>Linie 1: Regeln</t>
        </is>
      </c>
      <c r="D23" s="20" t="n"/>
      <c r="E23" s="20" t="n"/>
      <c r="F23" s="20" t="n"/>
      <c r="G23" s="20" t="n"/>
      <c r="H23" s="20" t="n"/>
      <c r="I23" s="20" t="n"/>
      <c r="J23" s="20" t="n"/>
      <c r="K23" s="20" t="n"/>
      <c r="L23" s="20" t="n"/>
      <c r="M23" s="20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 ht="18" customHeight="1">
      <c r="A24" s="1" t="n"/>
      <c r="B24" s="21" t="inlineStr">
        <is>
          <t>Eine Seite. Ziel, Risiko, Allokation, Verbote, Ausstieg, Termine — datiert und unterschrieben.</t>
        </is>
      </c>
      <c r="M24" s="20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 ht="20" customHeight="1">
      <c r="A25" s="1" t="n"/>
      <c r="B25" s="126" t="inlineStr">
        <is>
          <t>02 · Allokation</t>
        </is>
      </c>
      <c r="C25" s="19" t="inlineStr">
        <is>
          <t>Linie 2: Automatik</t>
        </is>
      </c>
      <c r="D25" s="20" t="n"/>
      <c r="E25" s="20" t="n"/>
      <c r="F25" s="20" t="n"/>
      <c r="G25" s="20" t="n"/>
      <c r="H25" s="20" t="n"/>
      <c r="I25" s="20" t="n"/>
      <c r="J25" s="20" t="n"/>
      <c r="K25" s="20" t="n"/>
      <c r="L25" s="20" t="n"/>
      <c r="M25" s="20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 ht="18" customHeight="1">
      <c r="A26" s="1" t="n"/>
      <c r="B26" s="21" t="inlineStr">
        <is>
          <t>Ziel gegen Ist, Toleranzbänder, automatische Kauf-/Verkaufsbeträge in Euro.</t>
        </is>
      </c>
      <c r="M26" s="20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 ht="20" customHeight="1">
      <c r="A27" s="1" t="n"/>
      <c r="B27" s="126" t="inlineStr">
        <is>
          <t>03 · Betriebszeiten</t>
        </is>
      </c>
      <c r="C27" s="19" t="inlineStr">
        <is>
          <t>Linie 3: Reibung</t>
        </is>
      </c>
      <c r="D27" s="20" t="n"/>
      <c r="E27" s="20" t="n"/>
      <c r="F27" s="20" t="n"/>
      <c r="G27" s="20" t="n"/>
      <c r="H27" s="20" t="n"/>
      <c r="I27" s="20" t="n"/>
      <c r="J27" s="20" t="n"/>
      <c r="K27" s="20" t="n"/>
      <c r="L27" s="20" t="n"/>
      <c r="M27" s="20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 ht="18" customHeight="1">
      <c r="A28" s="1" t="n"/>
      <c r="B28" s="21" t="inlineStr">
        <is>
          <t>Monat, Quartal, Jahr — und die Nie-Liste. Abhaken statt grübeln.</t>
        </is>
      </c>
      <c r="M28" s="20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 ht="20" customHeight="1">
      <c r="A29" s="1" t="n"/>
      <c r="B29" s="126" t="inlineStr">
        <is>
          <t>04 · Protokoll</t>
        </is>
      </c>
      <c r="C29" s="19" t="inlineStr">
        <is>
          <t>Linie 4: Feedback</t>
        </is>
      </c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 ht="18" customHeight="1">
      <c r="A30" s="1" t="n"/>
      <c r="B30" s="21" t="inlineStr">
        <is>
          <t>Drei Zeilen pro Entscheidung inklusive Unruhe-Wert. Speist dieses Cockpit.</t>
        </is>
      </c>
      <c r="M30" s="20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 ht="22" customHeight="1">
      <c r="A32" s="1" t="n"/>
      <c r="B32" s="8" t="inlineStr">
        <is>
          <t>WEITERE BLÄTTER</t>
        </is>
      </c>
      <c r="C32" s="10" t="n"/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 ht="18" customHeight="1">
      <c r="A33" s="1" t="n"/>
      <c r="B33" s="127" t="inlineStr">
        <is>
          <t>05 · Notfall</t>
        </is>
      </c>
      <c r="C33" s="23" t="inlineStr">
        <is>
          <t>Vier Drehbücher mit Entscheidungslogik: Crash, Faktor-Winter, Euphorie, Lebensereignis.</t>
        </is>
      </c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 ht="18" customHeight="1">
      <c r="A34" s="1" t="n"/>
      <c r="B34" s="127" t="inlineStr">
        <is>
          <t>06 · Regeln</t>
        </is>
      </c>
      <c r="C34" s="23" t="inlineStr">
        <is>
          <t>Die sieben Regeln aus Modul VI plus Leseliste und Quellen.</t>
        </is>
      </c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>
      <c r="A35" s="1" t="n"/>
      <c r="B35" s="127" t="inlineStr">
        <is>
          <t>07 · Behavior Gap</t>
        </is>
      </c>
      <c r="C35" s="23" t="inlineStr">
        <is>
          <t>Was ein Prozentpunkt Selbstsabotage über 10, 20 und 30 Jahre kostet — mit deinen Zahlen.</t>
        </is>
      </c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 ht="8" customHeight="1">
      <c r="A36" s="1" t="n"/>
      <c r="B36" s="24" t="n"/>
      <c r="C36" s="24" t="n"/>
      <c r="D36" s="24" t="n"/>
      <c r="E36" s="24" t="n"/>
      <c r="F36" s="24" t="n"/>
      <c r="G36" s="24" t="n"/>
      <c r="H36" s="24" t="n"/>
      <c r="I36" s="24" t="n"/>
      <c r="J36" s="24" t="n"/>
      <c r="K36" s="24" t="n"/>
      <c r="L36" s="24" t="n"/>
      <c r="M36" s="24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 ht="18" customHeight="1">
      <c r="A37" s="1" t="n"/>
      <c r="B37" s="25" t="inlineStr">
        <is>
          <t>MERKSATZ</t>
        </is>
      </c>
      <c r="C37" s="24" t="n"/>
      <c r="D37" s="24" t="n"/>
      <c r="E37" s="24" t="n"/>
      <c r="F37" s="24" t="n"/>
      <c r="G37" s="24" t="n"/>
      <c r="H37" s="24" t="n"/>
      <c r="I37" s="24" t="n"/>
      <c r="J37" s="24" t="n"/>
      <c r="K37" s="24" t="n"/>
      <c r="L37" s="24" t="n"/>
      <c r="M37" s="24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 ht="30" customHeight="1">
      <c r="A38" s="1" t="n"/>
      <c r="B38" s="26" t="inlineStr">
        <is>
          <t>Willenskraft ist eine miserable Infrastruktur — sie ist genau dann nicht verfügbar, wenn du sie brauchst. Deshalb steht in dieser Datei kein einziger guter Vorsatz, sondern nur Mechanik.</t>
        </is>
      </c>
      <c r="M38" s="24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>
      <c r="A41" s="1" t="n"/>
      <c r="B41" s="27" t="inlineStr">
        <is>
          <t>Investor Code VI · Ausführungs-Cockpit · Version 1.1 · Zellen mit dunklem Rahmen sind Eingabefelder, alles andere rechnet sich selbst. Formeln sind gesperrt — Blattschutz ohne Passwort, falls du umbauen willst.</t>
        </is>
      </c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3">
    <mergeCell ref="B26:L26"/>
    <mergeCell ref="B19:D19"/>
    <mergeCell ref="F19:H19"/>
    <mergeCell ref="B30:L30"/>
    <mergeCell ref="F13:H13"/>
    <mergeCell ref="B38:L38"/>
    <mergeCell ref="J13:L13"/>
    <mergeCell ref="J19:L19"/>
    <mergeCell ref="B24:L24"/>
    <mergeCell ref="B13:D13"/>
    <mergeCell ref="B28:L28"/>
    <mergeCell ref="C34:L34"/>
    <mergeCell ref="C33:L33"/>
  </mergeCells>
  <conditionalFormatting sqref="D12">
    <cfRule type="expression" priority="1" dxfId="0" stopIfTrue="0">
      <formula>OR(D12="ZU AKTIV",D12="PRÜFEN",D12="ZU HEISS",D12="GEFÄHRLICH",D12="REBALANCE",D12="ÜBERFÄLLIG")</formula>
    </cfRule>
    <cfRule type="expression" priority="2" dxfId="1" stopIfTrue="0">
      <formula>OR(D12="IM RAHMEN",D12="STARK",D12="RUHIG",D12="SAUBER",D12="AUSTARIERT",D12="GEPLANT")</formula>
    </cfRule>
  </conditionalFormatting>
  <conditionalFormatting sqref="H12">
    <cfRule type="expression" priority="3" dxfId="0" stopIfTrue="0">
      <formula>OR(H12="ZU AKTIV",H12="PRÜFEN",H12="ZU HEISS",H12="GEFÄHRLICH",H12="REBALANCE",H12="ÜBERFÄLLIG")</formula>
    </cfRule>
    <cfRule type="expression" priority="4" dxfId="1" stopIfTrue="0">
      <formula>OR(H12="IM RAHMEN",H12="STARK",H12="RUHIG",H12="SAUBER",H12="AUSTARIERT",H12="GEPLANT")</formula>
    </cfRule>
  </conditionalFormatting>
  <conditionalFormatting sqref="L12">
    <cfRule type="expression" priority="5" dxfId="0" stopIfTrue="0">
      <formula>OR(L12="ZU AKTIV",L12="PRÜFEN",L12="ZU HEISS",L12="GEFÄHRLICH",L12="REBALANCE",L12="ÜBERFÄLLIG")</formula>
    </cfRule>
    <cfRule type="expression" priority="6" dxfId="1" stopIfTrue="0">
      <formula>OR(L12="IM RAHMEN",L12="STARK",L12="RUHIG",L12="SAUBER",L12="AUSTARIERT",L12="GEPLANT")</formula>
    </cfRule>
  </conditionalFormatting>
  <conditionalFormatting sqref="D18">
    <cfRule type="expression" priority="7" dxfId="0" stopIfTrue="0">
      <formula>OR(D18="ZU AKTIV",D18="PRÜFEN",D18="ZU HEISS",D18="GEFÄHRLICH",D18="REBALANCE",D18="ÜBERFÄLLIG")</formula>
    </cfRule>
    <cfRule type="expression" priority="8" dxfId="1" stopIfTrue="0">
      <formula>OR(D18="IM RAHMEN",D18="STARK",D18="RUHIG",D18="SAUBER",D18="AUSTARIERT",D18="GEPLANT")</formula>
    </cfRule>
  </conditionalFormatting>
  <conditionalFormatting sqref="H18">
    <cfRule type="expression" priority="9" dxfId="0" stopIfTrue="0">
      <formula>OR(H18="ZU AKTIV",H18="PRÜFEN",H18="ZU HEISS",H18="GEFÄHRLICH",H18="REBALANCE",H18="ÜBERFÄLLIG")</formula>
    </cfRule>
    <cfRule type="expression" priority="10" dxfId="1" stopIfTrue="0">
      <formula>OR(H18="IM RAHMEN",H18="STARK",H18="RUHIG",H18="SAUBER",H18="AUSTARIERT",H18="GEPLANT")</formula>
    </cfRule>
  </conditionalFormatting>
  <conditionalFormatting sqref="L18">
    <cfRule type="expression" priority="11" dxfId="0" stopIfTrue="0">
      <formula>OR(L18="ZU AKTIV",L18="PRÜFEN",L18="ZU HEISS",L18="GEFÄHRLICH",L18="REBALANCE",L18="ÜBERFÄLLIG")</formula>
    </cfRule>
    <cfRule type="expression" priority="12" dxfId="1" stopIfTrue="0">
      <formula>OR(L18="IM RAHMEN",L18="STARK",L18="RUHIG",L18="SAUBER",L18="AUSTARIERT",L18="GEPLANT")</formula>
    </cfRule>
  </conditionalFormatting>
  <hyperlinks>
    <hyperlink ref="B23" location="'IPS'!A1"/>
    <hyperlink ref="B25" location="'Allokation'!A1"/>
    <hyperlink ref="B27" location="'Betriebszeiten'!A1"/>
    <hyperlink ref="B29" location="'Protokoll'!A1"/>
    <hyperlink ref="B33" location="'Notfall'!A1"/>
    <hyperlink ref="B34" location="'Regeln'!A1"/>
    <hyperlink ref="B35" location="'Behavior Gap'!A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7B24C"/>
    <outlinePr summaryBelow="1" summaryRight="1"/>
    <pageSetUpPr fitToPage="1"/>
  </sheetPr>
  <dimension ref="A1:Z26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.5" customWidth="1" min="1" max="1"/>
    <col width="4" customWidth="1" min="2" max="2"/>
    <col width="30" customWidth="1" min="3" max="3"/>
    <col width="30" customWidth="1" min="4" max="4"/>
    <col width="30" customWidth="1" min="5" max="5"/>
    <col width="30" customWidth="1" min="6" max="6"/>
    <col width="12" customWidth="1" min="7" max="7"/>
    <col width="12" customWidth="1" min="8" max="8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20" customHeight="1">
      <c r="A2" s="1" t="n"/>
      <c r="B2" s="2" t="inlineStr">
        <is>
          <t>BLATT 01 · LINIE 1: REGELN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 ht="34" customHeight="1">
      <c r="A3" s="1" t="n"/>
      <c r="B3" s="3" t="inlineStr">
        <is>
          <t>Investment Policy Statement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 ht="20" customHeight="1">
      <c r="A4" s="1" t="n"/>
      <c r="B4" s="4" t="inlineStr">
        <is>
          <t>Ein Vertrag zwischen deinem ruhigen und deinem ängstlichen Ich. Eine Seite. Datiert. Unterschrieben.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 ht="8" customHeight="1">
      <c r="A5" s="1" t="n"/>
      <c r="B5" s="5" t="n"/>
      <c r="C5" s="5" t="n"/>
      <c r="D5" s="5" t="n"/>
      <c r="E5" s="5" t="n"/>
      <c r="F5" s="5" t="n"/>
      <c r="G5" s="5" t="n"/>
      <c r="H5" s="5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 ht="20" customHeight="1">
      <c r="A7" s="1" t="n"/>
      <c r="B7" s="28" t="inlineStr">
        <is>
          <t>01</t>
        </is>
      </c>
      <c r="C7" s="29" t="inlineStr">
        <is>
          <t>ZIEL &amp; HORIZONT</t>
        </is>
      </c>
      <c r="D7" s="20" t="n"/>
      <c r="E7" s="20" t="n"/>
      <c r="F7" s="20" t="n"/>
      <c r="G7" s="20" t="n"/>
      <c r="H7" s="20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 ht="22" customHeight="1">
      <c r="A8" s="1" t="n"/>
      <c r="B8" s="1" t="n"/>
      <c r="C8" s="4" t="inlineStr">
        <is>
          <t>Wofür ist dieses Geld da?</t>
        </is>
      </c>
      <c r="D8" s="87" t="n"/>
      <c r="E8" s="112" t="n"/>
      <c r="F8" s="31" t="inlineStr">
        <is>
          <t>z. B. finanzielle Unabhängigkeit ab 2045</t>
        </is>
      </c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 ht="22" customHeight="1">
      <c r="A9" s="1" t="n"/>
      <c r="B9" s="1" t="n"/>
      <c r="C9" s="4" t="inlineStr">
        <is>
          <t>Frühester Bedarf (Jahr)</t>
        </is>
      </c>
      <c r="D9" s="87" t="n"/>
      <c r="E9" s="112" t="n"/>
      <c r="F9" s="31" t="inlineStr">
        <is>
          <t>z. B. 2041</t>
        </is>
      </c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 ht="22" customHeight="1">
      <c r="A10" s="1" t="n"/>
      <c r="B10" s="1" t="n"/>
      <c r="C10" s="4" t="inlineStr">
        <is>
          <t>Zielsumme</t>
        </is>
      </c>
      <c r="D10" s="87" t="n"/>
      <c r="E10" s="112" t="n"/>
      <c r="F10" s="31" t="inlineStr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 ht="20" customHeight="1">
      <c r="A12" s="1" t="n"/>
      <c r="B12" s="28" t="inlineStr">
        <is>
          <t>02</t>
        </is>
      </c>
      <c r="C12" s="29" t="inlineStr">
        <is>
          <t>RISIKOBUDGET</t>
        </is>
      </c>
      <c r="D12" s="20" t="n"/>
      <c r="E12" s="20" t="n"/>
      <c r="F12" s="20" t="n"/>
      <c r="G12" s="20" t="n"/>
      <c r="H12" s="20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 ht="22" customHeight="1">
      <c r="A13" s="1" t="n"/>
      <c r="B13" s="1" t="n"/>
      <c r="C13" s="4" t="inlineStr">
        <is>
          <t>Ziel-Volatilität p. a.</t>
        </is>
      </c>
      <c r="D13" s="87" t="n"/>
      <c r="E13" s="112" t="n"/>
      <c r="F13" s="31" t="inlineStr">
        <is>
          <t>z. B. 10 %</t>
        </is>
      </c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 ht="22" customHeight="1">
      <c r="A14" s="1" t="n"/>
      <c r="B14" s="1" t="n"/>
      <c r="C14" s="4" t="inlineStr">
        <is>
          <t>Maximal akzeptierter Drawdown</t>
        </is>
      </c>
      <c r="D14" s="87" t="n"/>
      <c r="E14" s="112" t="n"/>
      <c r="F14" s="31" t="inlineStr">
        <is>
          <t>z. B. −25 %</t>
        </is>
      </c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 ht="22" customHeight="1">
      <c r="A15" s="1" t="n"/>
      <c r="B15" s="1" t="n"/>
      <c r="C15" s="4" t="inlineStr">
        <is>
          <t>Notgroschen außerhalb des Depots</t>
        </is>
      </c>
      <c r="D15" s="87" t="n"/>
      <c r="E15" s="112" t="n"/>
      <c r="F15" s="31" t="inlineStr">
        <is>
          <t>z. B. 9 Monatsausgaben</t>
        </is>
      </c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 ht="20" customHeight="1">
      <c r="A17" s="1" t="n"/>
      <c r="B17" s="28" t="inlineStr">
        <is>
          <t>03</t>
        </is>
      </c>
      <c r="C17" s="29" t="inlineStr">
        <is>
          <t>ZIELALLOKATION</t>
        </is>
      </c>
      <c r="D17" s="20" t="n"/>
      <c r="E17" s="20" t="n"/>
      <c r="F17" s="20" t="n"/>
      <c r="G17" s="20" t="n"/>
      <c r="H17" s="20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 ht="22" customHeight="1">
      <c r="A18" s="1" t="n"/>
      <c r="B18" s="1" t="n"/>
      <c r="C18" s="4" t="inlineStr">
        <is>
          <t>Kern (Modul III)</t>
        </is>
      </c>
      <c r="D18" s="87" t="n"/>
      <c r="E18" s="112" t="n"/>
      <c r="F18" s="31" t="inlineStr">
        <is>
          <t>siehe Blatt Allokation</t>
        </is>
      </c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 ht="22" customHeight="1">
      <c r="A19" s="1" t="n"/>
      <c r="B19" s="1" t="n"/>
      <c r="C19" s="4" t="inlineStr">
        <is>
          <t>Alternative Prämien (Modul V)</t>
        </is>
      </c>
      <c r="D19" s="87" t="n"/>
      <c r="E19" s="112" t="n"/>
      <c r="F19" s="31" t="inlineStr">
        <is>
          <t>max. Anteil in %</t>
        </is>
      </c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 ht="22" customHeight="1">
      <c r="A20" s="1" t="n"/>
      <c r="B20" s="1" t="n"/>
      <c r="C20" s="4" t="inlineStr">
        <is>
          <t>Spielgeld-Topf</t>
        </is>
      </c>
      <c r="D20" s="87" t="n"/>
      <c r="E20" s="112" t="n"/>
      <c r="F20" s="31" t="inlineStr">
        <is>
          <t>max. 5 % — darf verloren gehen</t>
        </is>
      </c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 ht="20" customHeight="1">
      <c r="A22" s="1" t="n"/>
      <c r="B22" s="28" t="inlineStr">
        <is>
          <t>04</t>
        </is>
      </c>
      <c r="C22" s="29" t="inlineStr">
        <is>
          <t>REBALANCING-REGEL</t>
        </is>
      </c>
      <c r="D22" s="20" t="n"/>
      <c r="E22" s="20" t="n"/>
      <c r="F22" s="20" t="n"/>
      <c r="G22" s="20" t="n"/>
      <c r="H22" s="20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 ht="22" customHeight="1">
      <c r="A23" s="1" t="n"/>
      <c r="B23" s="1" t="n"/>
      <c r="C23" s="4" t="inlineStr">
        <is>
          <t>Termin</t>
        </is>
      </c>
      <c r="D23" s="87" t="n"/>
      <c r="E23" s="112" t="n"/>
      <c r="F23" s="31" t="inlineStr">
        <is>
          <t>z. B. quartalsweise, erster Werktag</t>
        </is>
      </c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 ht="22" customHeight="1">
      <c r="A24" s="1" t="n"/>
      <c r="B24" s="1" t="n"/>
      <c r="C24" s="4" t="inlineStr">
        <is>
          <t>Toleranzband</t>
        </is>
      </c>
      <c r="D24" s="87" t="n"/>
      <c r="E24" s="112" t="n"/>
      <c r="F24" s="31" t="inlineStr">
        <is>
          <t>z. B. ± 5 Prozentpunkte</t>
        </is>
      </c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 ht="22" customHeight="1">
      <c r="A25" s="1" t="n"/>
      <c r="B25" s="1" t="n"/>
      <c r="C25" s="4" t="inlineStr">
        <is>
          <t>Vorgehen</t>
        </is>
      </c>
      <c r="D25" s="87" t="n"/>
      <c r="E25" s="112" t="n"/>
      <c r="F25" s="31" t="inlineStr">
        <is>
          <t>zuerst über neue Sparraten, dann durch Umschichtung</t>
        </is>
      </c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 ht="20" customHeight="1">
      <c r="A27" s="1" t="n"/>
      <c r="B27" s="28" t="inlineStr">
        <is>
          <t>05</t>
        </is>
      </c>
      <c r="C27" s="29" t="inlineStr">
        <is>
          <t>SPARPLAN &amp; AUTOMATIK</t>
        </is>
      </c>
      <c r="D27" s="20" t="n"/>
      <c r="E27" s="20" t="n"/>
      <c r="F27" s="20" t="n"/>
      <c r="G27" s="20" t="n"/>
      <c r="H27" s="20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 ht="22" customHeight="1">
      <c r="A28" s="1" t="n"/>
      <c r="B28" s="1" t="n"/>
      <c r="C28" s="4" t="inlineStr">
        <is>
          <t>Monatliche Rate</t>
        </is>
      </c>
      <c r="D28" s="87" t="n"/>
      <c r="E28" s="112" t="n"/>
      <c r="F28" s="31" t="inlineStr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 ht="22" customHeight="1">
      <c r="A29" s="1" t="n"/>
      <c r="B29" s="1" t="n"/>
      <c r="C29" s="4" t="inlineStr">
        <is>
          <t>Ausführungstag</t>
        </is>
      </c>
      <c r="D29" s="87" t="n"/>
      <c r="E29" s="112" t="n"/>
      <c r="F29" s="31" t="inlineStr">
        <is>
          <t>z. B. 2. Werktag — Dauerauftrag, keine Entscheidung</t>
        </is>
      </c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 ht="22" customHeight="1">
      <c r="A30" s="1" t="n"/>
      <c r="B30" s="1" t="n"/>
      <c r="C30" s="4" t="inlineStr">
        <is>
          <t>Automatische Wiederanlage</t>
        </is>
      </c>
      <c r="D30" s="87" t="n"/>
      <c r="E30" s="112" t="n"/>
      <c r="F30" s="31" t="inlineStr">
        <is>
          <t>Ja / Nein</t>
        </is>
      </c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 ht="20" customHeight="1">
      <c r="A32" s="1" t="n"/>
      <c r="B32" s="28" t="inlineStr">
        <is>
          <t>06</t>
        </is>
      </c>
      <c r="C32" s="29" t="inlineStr">
        <is>
          <t>VERBOTSLISTE</t>
        </is>
      </c>
      <c r="D32" s="20" t="n"/>
      <c r="E32" s="20" t="n"/>
      <c r="F32" s="20" t="n"/>
      <c r="G32" s="20" t="n"/>
      <c r="H32" s="20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 ht="22" customHeight="1">
      <c r="A33" s="1" t="n"/>
      <c r="B33" s="1" t="n"/>
      <c r="C33" s="4" t="inlineStr">
        <is>
          <t>Ich handle nicht …</t>
        </is>
      </c>
      <c r="D33" s="87" t="n"/>
      <c r="E33" s="112" t="n"/>
      <c r="F33" s="31" t="inlineStr">
        <is>
          <t>nach Nachrichten, an Crash-Tagen, nach 22 Uhr</t>
        </is>
      </c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 ht="22" customHeight="1">
      <c r="A34" s="1" t="n"/>
      <c r="B34" s="1" t="n"/>
      <c r="C34" s="4" t="inlineStr">
        <is>
          <t>Ich kaufe nicht …</t>
        </is>
      </c>
      <c r="D34" s="87" t="n"/>
      <c r="E34" s="112" t="n"/>
      <c r="F34" s="31" t="inlineStr">
        <is>
          <t>Einzelwerte außerhalb des Spielgeld-Topfes</t>
        </is>
      </c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 ht="22" customHeight="1">
      <c r="A35" s="1" t="n"/>
      <c r="B35" s="1" t="n"/>
      <c r="C35" s="4" t="inlineStr">
        <is>
          <t>Ich prüfe nicht öfter als …</t>
        </is>
      </c>
      <c r="D35" s="87" t="n"/>
      <c r="E35" s="112" t="n"/>
      <c r="F35" s="31" t="inlineStr">
        <is>
          <t>einmal pro Monat</t>
        </is>
      </c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 ht="20" customHeight="1">
      <c r="A37" s="1" t="n"/>
      <c r="B37" s="28" t="inlineStr">
        <is>
          <t>07</t>
        </is>
      </c>
      <c r="C37" s="29" t="inlineStr">
        <is>
          <t>AUSSTIEGSKRITERIEN</t>
        </is>
      </c>
      <c r="D37" s="20" t="n"/>
      <c r="E37" s="20" t="n"/>
      <c r="F37" s="20" t="n"/>
      <c r="G37" s="20" t="n"/>
      <c r="H37" s="20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 ht="22" customHeight="1">
      <c r="A38" s="1" t="n"/>
      <c r="B38" s="1" t="n"/>
      <c r="C38" s="4" t="inlineStr">
        <is>
          <t>Ein Baustein fliegt raus, wenn …</t>
        </is>
      </c>
      <c r="D38" s="87" t="n"/>
      <c r="E38" s="112" t="n"/>
      <c r="F38" s="31" t="inlineStr">
        <is>
          <t>die ökonomische Begründung entfällt</t>
        </is>
      </c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 ht="22" customHeight="1">
      <c r="A39" s="1" t="n"/>
      <c r="B39" s="1" t="n"/>
      <c r="C39" s="4" t="inlineStr">
        <is>
          <t>… oder wenn …</t>
        </is>
      </c>
      <c r="D39" s="87" t="n"/>
      <c r="E39" s="112" t="n"/>
      <c r="F39" s="31" t="inlineStr">
        <is>
          <t>Kosten, Umsetzung oder Team sich wesentlich ändern</t>
        </is>
      </c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 ht="22" customHeight="1">
      <c r="A40" s="1" t="n"/>
      <c r="B40" s="1" t="n"/>
      <c r="C40" s="4" t="inlineStr">
        <is>
          <t>Kein Ausstiegsgrund ist …</t>
        </is>
      </c>
      <c r="D40" s="87" t="n"/>
      <c r="E40" s="112" t="n"/>
      <c r="F40" s="31" t="inlineStr">
        <is>
          <t>schwache Performance allein — auch über Jahre</t>
        </is>
      </c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 ht="20" customHeight="1">
      <c r="A42" s="1" t="n"/>
      <c r="B42" s="28" t="inlineStr">
        <is>
          <t>08</t>
        </is>
      </c>
      <c r="C42" s="29" t="inlineStr">
        <is>
          <t>TERMINE &amp; FRIST</t>
        </is>
      </c>
      <c r="D42" s="20" t="n"/>
      <c r="E42" s="20" t="n"/>
      <c r="F42" s="20" t="n"/>
      <c r="G42" s="20" t="n"/>
      <c r="H42" s="20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 ht="22" customHeight="1">
      <c r="A43" s="1" t="n"/>
      <c r="B43" s="1" t="n"/>
      <c r="C43" s="4" t="inlineStr">
        <is>
          <t>Monatlich / Quartal / Jahr</t>
        </is>
      </c>
      <c r="D43" s="87" t="n"/>
      <c r="E43" s="112" t="n"/>
      <c r="F43" s="31" t="inlineStr">
        <is>
          <t>siehe Blatt Betriebszeiten</t>
        </is>
      </c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 ht="22" customHeight="1">
      <c r="A44" s="1" t="n"/>
      <c r="B44" s="1" t="n"/>
      <c r="C44" s="4" t="inlineStr">
        <is>
          <t>30-Tage-Frist</t>
        </is>
      </c>
      <c r="D44" s="87" t="n"/>
      <c r="E44" s="112" t="n"/>
      <c r="F44" s="31" t="inlineStr">
        <is>
          <t>Änderungen frühestens 30 Tage nach Meinungsänderung</t>
        </is>
      </c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 ht="22" customHeight="1">
      <c r="A45" s="1" t="n"/>
      <c r="B45" s="1" t="n"/>
      <c r="C45" s="4" t="inlineStr">
        <is>
          <t>Wo liegt dieses Dokument?</t>
        </is>
      </c>
      <c r="D45" s="87" t="n"/>
      <c r="E45" s="112" t="n"/>
      <c r="F45" s="31" t="inlineStr">
        <is>
          <t>dort, wo du im Crash zuerst suchst</t>
        </is>
      </c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 ht="8" customHeight="1">
      <c r="A48" s="1" t="n"/>
      <c r="B48" s="24" t="n"/>
      <c r="C48" s="24" t="n"/>
      <c r="D48" s="24" t="n"/>
      <c r="E48" s="24" t="n"/>
      <c r="F48" s="24" t="n"/>
      <c r="G48" s="24" t="n"/>
      <c r="H48" s="24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>
      <c r="A49" s="1" t="n"/>
      <c r="B49" s="24" t="n"/>
      <c r="C49" s="32" t="inlineStr">
        <is>
          <t>UNTERSCHRIFT &amp; GÜLTIGKEIT</t>
        </is>
      </c>
      <c r="D49" s="24" t="n"/>
      <c r="E49" s="24" t="n"/>
      <c r="F49" s="24" t="n"/>
      <c r="G49" s="24" t="n"/>
      <c r="H49" s="24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  <row r="50">
      <c r="A50" s="1" t="n"/>
      <c r="B50" s="24" t="n"/>
      <c r="C50" s="33" t="inlineStr">
        <is>
          <t>Ich habe diesen Plan in Ruhe getroffen. Ich führe ihn im Stress nur noch aus.</t>
        </is>
      </c>
      <c r="D50" s="24" t="n"/>
      <c r="E50" s="24" t="n"/>
      <c r="F50" s="24" t="n"/>
      <c r="G50" s="24" t="n"/>
      <c r="H50" s="24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</row>
    <row r="51">
      <c r="A51" s="1" t="n"/>
      <c r="B51" s="24" t="n"/>
      <c r="C51" s="34" t="inlineStr">
        <is>
          <t>Name</t>
        </is>
      </c>
      <c r="D51" s="87" t="n"/>
      <c r="E51" s="24" t="n"/>
      <c r="F51" s="24" t="n"/>
      <c r="G51" s="24" t="n"/>
      <c r="H51" s="24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</row>
    <row r="52">
      <c r="A52" s="1" t="n"/>
      <c r="B52" s="24" t="n"/>
      <c r="C52" s="34" t="inlineStr">
        <is>
          <t>Gültig seit (Datum)</t>
        </is>
      </c>
      <c r="D52" s="88" t="n"/>
      <c r="E52" s="25">
        <f>IF(D52="","","Änderungen frühestens ab "&amp;TEXT(D52+30,"DD.MM.YYYY")&amp;" · nächstes Audit "&amp;TEXT(EDATE(D52,12),"DD.MM.YYYY"))</f>
        <v/>
      </c>
      <c r="F52" s="24" t="n"/>
      <c r="G52" s="24" t="n"/>
      <c r="H52" s="24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</row>
    <row r="53">
      <c r="A53" s="1" t="n"/>
      <c r="B53" s="24" t="n"/>
      <c r="C53" s="24" t="n"/>
      <c r="D53" s="24" t="n"/>
      <c r="E53" s="24" t="n"/>
      <c r="F53" s="24" t="n"/>
      <c r="G53" s="24" t="n"/>
      <c r="H53" s="24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</row>
    <row r="56">
      <c r="A56" s="1" t="n"/>
      <c r="B56" s="27" t="inlineStr">
        <is>
          <t>Was nicht auf diese Seite passt, wird im Crash nicht gelesen. Kürzen ist hier eine Qualität, kein Kompromiss.</t>
        </is>
      </c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4">
    <mergeCell ref="D20:E20"/>
    <mergeCell ref="D10:E10"/>
    <mergeCell ref="D19:E19"/>
    <mergeCell ref="D34:E34"/>
    <mergeCell ref="D40:E40"/>
    <mergeCell ref="D45:E45"/>
    <mergeCell ref="D13:E13"/>
    <mergeCell ref="D43:E43"/>
    <mergeCell ref="D28:E28"/>
    <mergeCell ref="D18:E18"/>
    <mergeCell ref="D9:E9"/>
    <mergeCell ref="D39:E39"/>
    <mergeCell ref="D8:E8"/>
    <mergeCell ref="D25:E25"/>
    <mergeCell ref="D24:E24"/>
    <mergeCell ref="D30:E30"/>
    <mergeCell ref="D15:E15"/>
    <mergeCell ref="D33:E33"/>
    <mergeCell ref="D29:E29"/>
    <mergeCell ref="D23:E23"/>
    <mergeCell ref="D38:E38"/>
    <mergeCell ref="D14:E14"/>
    <mergeCell ref="D44:E44"/>
    <mergeCell ref="D35:E35"/>
  </mergeCells>
  <pageMargins left="0.75" right="0.75" top="1" bottom="1" header="0.5" footer="0.5"/>
  <pageSetup orientation="portrait" fitToHeight="1" fitToWidth="1"/>
</worksheet>
</file>

<file path=xl/worksheets/sheet3.xml><?xml version="1.0" encoding="utf-8"?>
<worksheet xmlns="http://schemas.openxmlformats.org/spreadsheetml/2006/main">
  <sheetPr>
    <tabColor rgb="00E7B24C"/>
    <outlinePr summaryBelow="1" summaryRight="1"/>
    <pageSetUpPr/>
  </sheetPr>
  <dimension ref="A1:Z260"/>
  <sheetViews>
    <sheetView showGridLines="0" workbookViewId="0">
      <pane xSplit="2" ySplit="12" topLeftCell="C1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.5" customWidth="1" min="1" max="1"/>
    <col width="30" customWidth="1" min="2" max="2"/>
    <col width="18" customWidth="1" min="3" max="3"/>
    <col width="12" customWidth="1" min="4" max="4"/>
    <col width="12" customWidth="1" min="5" max="5"/>
    <col width="16" customWidth="1" min="6" max="6"/>
    <col width="12" customWidth="1" min="7" max="7"/>
    <col width="14" customWidth="1" min="8" max="8"/>
    <col width="14" customWidth="1" min="9" max="9"/>
    <col width="16" customWidth="1" min="10" max="10"/>
    <col width="34" customWidth="1" min="11" max="11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20" customHeight="1">
      <c r="A2" s="1" t="n"/>
      <c r="B2" s="2" t="inlineStr">
        <is>
          <t>BLATT 02 · LINIE 2: AUTOMATIK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 ht="34" customHeight="1">
      <c r="A3" s="1" t="n"/>
      <c r="B3" s="3" t="inlineStr">
        <is>
          <t>Allokation &amp; Rebalancing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 ht="20" customHeight="1">
      <c r="A4" s="1" t="n"/>
      <c r="B4" s="4" t="inlineStr">
        <is>
          <t>Trage nur die Ist-Werte ein. Ob gehandelt wird, entscheidet das Band — nicht dein Gefühl.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 ht="8" customHeight="1">
      <c r="A5" s="1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>
      <c r="A7" s="1" t="n"/>
      <c r="B7" s="6" t="inlineStr">
        <is>
          <t>PORTFOLIOWERT GESAMT</t>
        </is>
      </c>
      <c r="C7" s="6" t="inlineStr">
        <is>
          <t>NÄCHSTER REBALANCING-TERMIN</t>
        </is>
      </c>
      <c r="D7" s="1" t="n"/>
      <c r="E7" s="1" t="n"/>
      <c r="F7" s="6" t="inlineStr">
        <is>
          <t>STATUS</t>
        </is>
      </c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>
      <c r="A8" s="1" t="n"/>
      <c r="B8" s="36">
        <f>SUM(F13:F32)</f>
        <v/>
      </c>
      <c r="C8" s="37" t="inlineStr">
        <is>
          <t>Datum eintragen ▶</t>
        </is>
      </c>
      <c r="D8" s="88" t="n"/>
      <c r="E8" s="1" t="n"/>
      <c r="F8" s="38">
        <f>IF(COUNTIF(H13:H32,"HANDELN")=0,"Alle Bausteine innerhalb der Bänder — nichts tun.",COUNTIF(H13:H32,"HANDELN")&amp;" Baustein(e) außerhalb des Bandes — Rebalancing ausführen.")</f>
        <v/>
      </c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 ht="22" customHeight="1">
      <c r="A11" s="1" t="n"/>
      <c r="B11" s="8" t="inlineStr">
        <is>
          <t>BAUSTEINE</t>
        </is>
      </c>
      <c r="C11" s="9" t="inlineStr">
        <is>
          <t>Ziel % und Band einmal aus dem IPS übernehmen · Ist-Wert monatlich aktualisieren</t>
        </is>
      </c>
      <c r="D11" s="10" t="n"/>
      <c r="E11" s="10" t="n"/>
      <c r="F11" s="10" t="n"/>
      <c r="G11" s="10" t="n"/>
      <c r="H11" s="10" t="n"/>
      <c r="I11" s="10" t="n"/>
      <c r="J11" s="10" t="n"/>
      <c r="K11" s="10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 ht="20" customHeight="1">
      <c r="A12" s="1" t="n"/>
      <c r="B12" s="39" t="inlineStr">
        <is>
          <t>BAUSTEIN</t>
        </is>
      </c>
      <c r="C12" s="39" t="inlineStr">
        <is>
          <t>KATEGORIE</t>
        </is>
      </c>
      <c r="D12" s="39" t="inlineStr">
        <is>
          <t>ZIEL %</t>
        </is>
      </c>
      <c r="E12" s="39" t="inlineStr">
        <is>
          <t>BAND ±PP</t>
        </is>
      </c>
      <c r="F12" s="39" t="inlineStr">
        <is>
          <t>IST-WERT €</t>
        </is>
      </c>
      <c r="G12" s="39" t="inlineStr">
        <is>
          <t>IST %</t>
        </is>
      </c>
      <c r="H12" s="39" t="inlineStr">
        <is>
          <t>STATUS</t>
        </is>
      </c>
      <c r="I12" s="39" t="inlineStr">
        <is>
          <t>ABWEICHUNG</t>
        </is>
      </c>
      <c r="J12" s="39" t="inlineStr">
        <is>
          <t>SOLL-WERT €</t>
        </is>
      </c>
      <c r="K12" s="39" t="inlineStr">
        <is>
          <t>HANDLUNG</t>
        </is>
      </c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 ht="19" customHeight="1">
      <c r="A13" s="1" t="n"/>
      <c r="B13" s="89" t="inlineStr">
        <is>
          <t>Globale Aktien (Kern)</t>
        </is>
      </c>
      <c r="C13" s="90" t="inlineStr">
        <is>
          <t>Wachstum</t>
        </is>
      </c>
      <c r="D13" s="91" t="n">
        <v>0.35</v>
      </c>
      <c r="E13" s="91" t="n">
        <v>0.05</v>
      </c>
      <c r="F13" s="92" t="n"/>
      <c r="G13" s="44">
        <f>IF(OR($B13="",$B$8=0),"",IFERROR(F13/$B$8,""))</f>
        <v/>
      </c>
      <c r="H13" s="45">
        <f>IF(OR(B13="",F13=""),"",IF(ABS(G13-D13)&gt;E13,"HANDELN","OK"))</f>
        <v/>
      </c>
      <c r="I13" s="46">
        <f>IF(OR(B13="",F13=""),"",G13-D13)</f>
        <v/>
      </c>
      <c r="J13" s="47">
        <f>IF(B13="","",D13*$B$8)</f>
        <v/>
      </c>
      <c r="K13" s="48">
        <f>IF(H13&lt;&gt;"HANDELN",IF(B13="","","halten"),IF(J13&gt;F13,"KAUFEN für "&amp;SUBSTITUTE(TEXT(J13-F13,"#,##0"),",",".")&amp;" €","VERKAUFEN für "&amp;SUBSTITUTE(TEXT(F13-J13,"#,##0"),",",".")&amp;" €"))</f>
        <v/>
      </c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 ht="19" customHeight="1">
      <c r="A14" s="1" t="n"/>
      <c r="B14" s="93" t="inlineStr">
        <is>
          <t>Langlaufende Staatsanleihen</t>
        </is>
      </c>
      <c r="C14" s="94" t="inlineStr">
        <is>
          <t>Deflation</t>
        </is>
      </c>
      <c r="D14" s="95" t="n">
        <v>0.2</v>
      </c>
      <c r="E14" s="95" t="n">
        <v>0.05</v>
      </c>
      <c r="F14" s="92" t="n"/>
      <c r="G14" s="52">
        <f>IF(OR($B14="",$B$8=0),"",IFERROR(F14/$B$8,""))</f>
        <v/>
      </c>
      <c r="H14" s="53">
        <f>IF(OR(B14="",F14=""),"",IF(ABS(G14-D14)&gt;E14,"HANDELN","OK"))</f>
        <v/>
      </c>
      <c r="I14" s="54">
        <f>IF(OR(B14="",F14=""),"",G14-D14)</f>
        <v/>
      </c>
      <c r="J14" s="55">
        <f>IF(B14="","",D14*$B$8)</f>
        <v/>
      </c>
      <c r="K14" s="38">
        <f>IF(H14&lt;&gt;"HANDELN",IF(B14="","","halten"),IF(J14&gt;F14,"KAUFEN für "&amp;SUBSTITUTE(TEXT(J14-F14,"#,##0"),",",".")&amp;" €","VERKAUFEN für "&amp;SUBSTITUTE(TEXT(F14-J14,"#,##0"),",",".")&amp;" €"))</f>
        <v/>
      </c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 ht="19" customHeight="1">
      <c r="A15" s="1" t="n"/>
      <c r="B15" s="89" t="inlineStr">
        <is>
          <t>Inflationsindexierte Anleihen</t>
        </is>
      </c>
      <c r="C15" s="90" t="inlineStr">
        <is>
          <t>Inflation</t>
        </is>
      </c>
      <c r="D15" s="91" t="n">
        <v>0.15</v>
      </c>
      <c r="E15" s="91" t="n">
        <v>0.05</v>
      </c>
      <c r="F15" s="92" t="n"/>
      <c r="G15" s="44">
        <f>IF(OR($B15="",$B$8=0),"",IFERROR(F15/$B$8,""))</f>
        <v/>
      </c>
      <c r="H15" s="45">
        <f>IF(OR(B15="",F15=""),"",IF(ABS(G15-D15)&gt;E15,"HANDELN","OK"))</f>
        <v/>
      </c>
      <c r="I15" s="46">
        <f>IF(OR(B15="",F15=""),"",G15-D15)</f>
        <v/>
      </c>
      <c r="J15" s="47">
        <f>IF(B15="","",D15*$B$8)</f>
        <v/>
      </c>
      <c r="K15" s="48">
        <f>IF(H15&lt;&gt;"HANDELN",IF(B15="","","halten"),IF(J15&gt;F15,"KAUFEN für "&amp;SUBSTITUTE(TEXT(J15-F15,"#,##0"),",",".")&amp;" €","VERKAUFEN für "&amp;SUBSTITUTE(TEXT(F15-J15,"#,##0"),",",".")&amp;" €"))</f>
        <v/>
      </c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 ht="19" customHeight="1">
      <c r="A16" s="1" t="n"/>
      <c r="B16" s="93" t="inlineStr">
        <is>
          <t>Gold / Rohstoffe</t>
        </is>
      </c>
      <c r="C16" s="94" t="inlineStr">
        <is>
          <t>Inflation</t>
        </is>
      </c>
      <c r="D16" s="95" t="n">
        <v>0.1</v>
      </c>
      <c r="E16" s="95" t="n">
        <v>0.05</v>
      </c>
      <c r="F16" s="92" t="n"/>
      <c r="G16" s="52">
        <f>IF(OR($B16="",$B$8=0),"",IFERROR(F16/$B$8,""))</f>
        <v/>
      </c>
      <c r="H16" s="53">
        <f>IF(OR(B16="",F16=""),"",IF(ABS(G16-D16)&gt;E16,"HANDELN","OK"))</f>
        <v/>
      </c>
      <c r="I16" s="54">
        <f>IF(OR(B16="",F16=""),"",G16-D16)</f>
        <v/>
      </c>
      <c r="J16" s="55">
        <f>IF(B16="","",D16*$B$8)</f>
        <v/>
      </c>
      <c r="K16" s="38">
        <f>IF(H16&lt;&gt;"HANDELN",IF(B16="","","halten"),IF(J16&gt;F16,"KAUFEN für "&amp;SUBSTITUTE(TEXT(J16-F16,"#,##0"),",",".")&amp;" €","VERKAUFEN für "&amp;SUBSTITUTE(TEXT(F16-J16,"#,##0"),",",".")&amp;" €"))</f>
        <v/>
      </c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 ht="19" customHeight="1">
      <c r="A17" s="1" t="n"/>
      <c r="B17" s="89" t="inlineStr">
        <is>
          <t>Trendfolge / Managed Futures</t>
        </is>
      </c>
      <c r="C17" s="90" t="inlineStr">
        <is>
          <t>Alt. Prämie</t>
        </is>
      </c>
      <c r="D17" s="91" t="n">
        <v>0.08</v>
      </c>
      <c r="E17" s="91" t="n">
        <v>0.05</v>
      </c>
      <c r="F17" s="92" t="n"/>
      <c r="G17" s="44">
        <f>IF(OR($B17="",$B$8=0),"",IFERROR(F17/$B$8,""))</f>
        <v/>
      </c>
      <c r="H17" s="45">
        <f>IF(OR(B17="",F17=""),"",IF(ABS(G17-D17)&gt;E17,"HANDELN","OK"))</f>
        <v/>
      </c>
      <c r="I17" s="46">
        <f>IF(OR(B17="",F17=""),"",G17-D17)</f>
        <v/>
      </c>
      <c r="J17" s="47">
        <f>IF(B17="","",D17*$B$8)</f>
        <v/>
      </c>
      <c r="K17" s="48">
        <f>IF(H17&lt;&gt;"HANDELN",IF(B17="","","halten"),IF(J17&gt;F17,"KAUFEN für "&amp;SUBSTITUTE(TEXT(J17-F17,"#,##0"),",",".")&amp;" €","VERKAUFEN für "&amp;SUBSTITUTE(TEXT(F17-J17,"#,##0"),",",".")&amp;" €"))</f>
        <v/>
      </c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 ht="19" customHeight="1">
      <c r="A18" s="1" t="n"/>
      <c r="B18" s="93" t="inlineStr">
        <is>
          <t>Value &amp; Momentum (marktneutral)</t>
        </is>
      </c>
      <c r="C18" s="94" t="inlineStr">
        <is>
          <t>Alt. Prämie</t>
        </is>
      </c>
      <c r="D18" s="95" t="n">
        <v>0.05</v>
      </c>
      <c r="E18" s="95" t="n">
        <v>0.05</v>
      </c>
      <c r="F18" s="92" t="n"/>
      <c r="G18" s="52">
        <f>IF(OR($B18="",$B$8=0),"",IFERROR(F18/$B$8,""))</f>
        <v/>
      </c>
      <c r="H18" s="53">
        <f>IF(OR(B18="",F18=""),"",IF(ABS(G18-D18)&gt;E18,"HANDELN","OK"))</f>
        <v/>
      </c>
      <c r="I18" s="54">
        <f>IF(OR(B18="",F18=""),"",G18-D18)</f>
        <v/>
      </c>
      <c r="J18" s="55">
        <f>IF(B18="","",D18*$B$8)</f>
        <v/>
      </c>
      <c r="K18" s="38">
        <f>IF(H18&lt;&gt;"HANDELN",IF(B18="","","halten"),IF(J18&gt;F18,"KAUFEN für "&amp;SUBSTITUTE(TEXT(J18-F18,"#,##0"),",",".")&amp;" €","VERKAUFEN für "&amp;SUBSTITUTE(TEXT(F18-J18,"#,##0"),",",".")&amp;" €"))</f>
        <v/>
      </c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 ht="19" customHeight="1">
      <c r="A19" s="1" t="n"/>
      <c r="B19" s="89" t="inlineStr">
        <is>
          <t>Carry / Sonstige Prämien</t>
        </is>
      </c>
      <c r="C19" s="90" t="inlineStr">
        <is>
          <t>Alt. Prämie</t>
        </is>
      </c>
      <c r="D19" s="91" t="n">
        <v>0.02</v>
      </c>
      <c r="E19" s="91" t="n">
        <v>0.05</v>
      </c>
      <c r="F19" s="92" t="n"/>
      <c r="G19" s="44">
        <f>IF(OR($B19="",$B$8=0),"",IFERROR(F19/$B$8,""))</f>
        <v/>
      </c>
      <c r="H19" s="45">
        <f>IF(OR(B19="",F19=""),"",IF(ABS(G19-D19)&gt;E19,"HANDELN","OK"))</f>
        <v/>
      </c>
      <c r="I19" s="46">
        <f>IF(OR(B19="",F19=""),"",G19-D19)</f>
        <v/>
      </c>
      <c r="J19" s="47">
        <f>IF(B19="","",D19*$B$8)</f>
        <v/>
      </c>
      <c r="K19" s="48">
        <f>IF(H19&lt;&gt;"HANDELN",IF(B19="","","halten"),IF(J19&gt;F19,"KAUFEN für "&amp;SUBSTITUTE(TEXT(J19-F19,"#,##0"),",",".")&amp;" €","VERKAUFEN für "&amp;SUBSTITUTE(TEXT(F19-J19,"#,##0"),",",".")&amp;" €"))</f>
        <v/>
      </c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 ht="19" customHeight="1">
      <c r="A20" s="1" t="n"/>
      <c r="B20" s="93" t="inlineStr">
        <is>
          <t>Cash-Puffer</t>
        </is>
      </c>
      <c r="C20" s="94" t="inlineStr">
        <is>
          <t>Liquidität</t>
        </is>
      </c>
      <c r="D20" s="95" t="n">
        <v>0.05</v>
      </c>
      <c r="E20" s="95" t="n">
        <v>0.05</v>
      </c>
      <c r="F20" s="92" t="n"/>
      <c r="G20" s="52">
        <f>IF(OR($B20="",$B$8=0),"",IFERROR(F20/$B$8,""))</f>
        <v/>
      </c>
      <c r="H20" s="53">
        <f>IF(OR(B20="",F20=""),"",IF(ABS(G20-D20)&gt;E20,"HANDELN","OK"))</f>
        <v/>
      </c>
      <c r="I20" s="54">
        <f>IF(OR(B20="",F20=""),"",G20-D20)</f>
        <v/>
      </c>
      <c r="J20" s="55">
        <f>IF(B20="","",D20*$B$8)</f>
        <v/>
      </c>
      <c r="K20" s="38">
        <f>IF(H20&lt;&gt;"HANDELN",IF(B20="","","halten"),IF(J20&gt;F20,"KAUFEN für "&amp;SUBSTITUTE(TEXT(J20-F20,"#,##0"),",",".")&amp;" €","VERKAUFEN für "&amp;SUBSTITUTE(TEXT(F20-J20,"#,##0"),",",".")&amp;" €"))</f>
        <v/>
      </c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 ht="19" customHeight="1">
      <c r="A21" s="1" t="n"/>
      <c r="B21" s="89" t="inlineStr"/>
      <c r="C21" s="96" t="n"/>
      <c r="D21" s="91" t="inlineStr"/>
      <c r="E21" s="91" t="inlineStr"/>
      <c r="F21" s="92" t="n"/>
      <c r="G21" s="44">
        <f>IF(OR($B21="",$B$8=0),"",IFERROR(F21/$B$8,""))</f>
        <v/>
      </c>
      <c r="H21" s="45">
        <f>IF(OR(B21="",F21=""),"",IF(ABS(G21-D21)&gt;E21,"HANDELN","OK"))</f>
        <v/>
      </c>
      <c r="I21" s="46">
        <f>IF(OR(B21="",F21=""),"",G21-D21)</f>
        <v/>
      </c>
      <c r="J21" s="47">
        <f>IF(B21="","",D21*$B$8)</f>
        <v/>
      </c>
      <c r="K21" s="48">
        <f>IF(H21&lt;&gt;"HANDELN",IF(B21="","","halten"),IF(J21&gt;F21,"KAUFEN für "&amp;SUBSTITUTE(TEXT(J21-F21,"#,##0"),",",".")&amp;" €","VERKAUFEN für "&amp;SUBSTITUTE(TEXT(F21-J21,"#,##0"),",",".")&amp;" €"))</f>
        <v/>
      </c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 ht="19" customHeight="1">
      <c r="A22" s="1" t="n"/>
      <c r="B22" s="93" t="inlineStr"/>
      <c r="C22" s="97" t="n"/>
      <c r="D22" s="95" t="inlineStr"/>
      <c r="E22" s="95" t="inlineStr"/>
      <c r="F22" s="92" t="n"/>
      <c r="G22" s="52">
        <f>IF(OR($B22="",$B$8=0),"",IFERROR(F22/$B$8,""))</f>
        <v/>
      </c>
      <c r="H22" s="53">
        <f>IF(OR(B22="",F22=""),"",IF(ABS(G22-D22)&gt;E22,"HANDELN","OK"))</f>
        <v/>
      </c>
      <c r="I22" s="54">
        <f>IF(OR(B22="",F22=""),"",G22-D22)</f>
        <v/>
      </c>
      <c r="J22" s="55">
        <f>IF(B22="","",D22*$B$8)</f>
        <v/>
      </c>
      <c r="K22" s="38">
        <f>IF(H22&lt;&gt;"HANDELN",IF(B22="","","halten"),IF(J22&gt;F22,"KAUFEN für "&amp;SUBSTITUTE(TEXT(J22-F22,"#,##0"),",",".")&amp;" €","VERKAUFEN für "&amp;SUBSTITUTE(TEXT(F22-J22,"#,##0"),",",".")&amp;" €"))</f>
        <v/>
      </c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 ht="19" customHeight="1">
      <c r="A23" s="1" t="n"/>
      <c r="B23" s="89" t="inlineStr"/>
      <c r="C23" s="96" t="n"/>
      <c r="D23" s="91" t="inlineStr"/>
      <c r="E23" s="91" t="inlineStr"/>
      <c r="F23" s="92" t="n"/>
      <c r="G23" s="44">
        <f>IF(OR($B23="",$B$8=0),"",IFERROR(F23/$B$8,""))</f>
        <v/>
      </c>
      <c r="H23" s="45">
        <f>IF(OR(B23="",F23=""),"",IF(ABS(G23-D23)&gt;E23,"HANDELN","OK"))</f>
        <v/>
      </c>
      <c r="I23" s="46">
        <f>IF(OR(B23="",F23=""),"",G23-D23)</f>
        <v/>
      </c>
      <c r="J23" s="47">
        <f>IF(B23="","",D23*$B$8)</f>
        <v/>
      </c>
      <c r="K23" s="48">
        <f>IF(H23&lt;&gt;"HANDELN",IF(B23="","","halten"),IF(J23&gt;F23,"KAUFEN für "&amp;SUBSTITUTE(TEXT(J23-F23,"#,##0"),",",".")&amp;" €","VERKAUFEN für "&amp;SUBSTITUTE(TEXT(F23-J23,"#,##0"),",",".")&amp;" €"))</f>
        <v/>
      </c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 ht="19" customHeight="1">
      <c r="A24" s="1" t="n"/>
      <c r="B24" s="93" t="inlineStr"/>
      <c r="C24" s="97" t="n"/>
      <c r="D24" s="95" t="inlineStr"/>
      <c r="E24" s="95" t="inlineStr"/>
      <c r="F24" s="92" t="n"/>
      <c r="G24" s="52">
        <f>IF(OR($B24="",$B$8=0),"",IFERROR(F24/$B$8,""))</f>
        <v/>
      </c>
      <c r="H24" s="53">
        <f>IF(OR(B24="",F24=""),"",IF(ABS(G24-D24)&gt;E24,"HANDELN","OK"))</f>
        <v/>
      </c>
      <c r="I24" s="54">
        <f>IF(OR(B24="",F24=""),"",G24-D24)</f>
        <v/>
      </c>
      <c r="J24" s="55">
        <f>IF(B24="","",D24*$B$8)</f>
        <v/>
      </c>
      <c r="K24" s="38">
        <f>IF(H24&lt;&gt;"HANDELN",IF(B24="","","halten"),IF(J24&gt;F24,"KAUFEN für "&amp;SUBSTITUTE(TEXT(J24-F24,"#,##0"),",",".")&amp;" €","VERKAUFEN für "&amp;SUBSTITUTE(TEXT(F24-J24,"#,##0"),",",".")&amp;" €"))</f>
        <v/>
      </c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 ht="19" customHeight="1">
      <c r="A25" s="1" t="n"/>
      <c r="B25" s="89" t="inlineStr"/>
      <c r="C25" s="96" t="n"/>
      <c r="D25" s="91" t="inlineStr"/>
      <c r="E25" s="91" t="inlineStr"/>
      <c r="F25" s="92" t="n"/>
      <c r="G25" s="44">
        <f>IF(OR($B25="",$B$8=0),"",IFERROR(F25/$B$8,""))</f>
        <v/>
      </c>
      <c r="H25" s="45">
        <f>IF(OR(B25="",F25=""),"",IF(ABS(G25-D25)&gt;E25,"HANDELN","OK"))</f>
        <v/>
      </c>
      <c r="I25" s="46">
        <f>IF(OR(B25="",F25=""),"",G25-D25)</f>
        <v/>
      </c>
      <c r="J25" s="47">
        <f>IF(B25="","",D25*$B$8)</f>
        <v/>
      </c>
      <c r="K25" s="48">
        <f>IF(H25&lt;&gt;"HANDELN",IF(B25="","","halten"),IF(J25&gt;F25,"KAUFEN für "&amp;SUBSTITUTE(TEXT(J25-F25,"#,##0"),",",".")&amp;" €","VERKAUFEN für "&amp;SUBSTITUTE(TEXT(F25-J25,"#,##0"),",",".")&amp;" €"))</f>
        <v/>
      </c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 ht="19" customHeight="1">
      <c r="A26" s="1" t="n"/>
      <c r="B26" s="93" t="inlineStr"/>
      <c r="C26" s="97" t="n"/>
      <c r="D26" s="95" t="inlineStr"/>
      <c r="E26" s="95" t="inlineStr"/>
      <c r="F26" s="92" t="n"/>
      <c r="G26" s="52">
        <f>IF(OR($B26="",$B$8=0),"",IFERROR(F26/$B$8,""))</f>
        <v/>
      </c>
      <c r="H26" s="53">
        <f>IF(OR(B26="",F26=""),"",IF(ABS(G26-D26)&gt;E26,"HANDELN","OK"))</f>
        <v/>
      </c>
      <c r="I26" s="54">
        <f>IF(OR(B26="",F26=""),"",G26-D26)</f>
        <v/>
      </c>
      <c r="J26" s="55">
        <f>IF(B26="","",D26*$B$8)</f>
        <v/>
      </c>
      <c r="K26" s="38">
        <f>IF(H26&lt;&gt;"HANDELN",IF(B26="","","halten"),IF(J26&gt;F26,"KAUFEN für "&amp;SUBSTITUTE(TEXT(J26-F26,"#,##0"),",",".")&amp;" €","VERKAUFEN für "&amp;SUBSTITUTE(TEXT(F26-J26,"#,##0"),",",".")&amp;" €"))</f>
        <v/>
      </c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 ht="19" customHeight="1">
      <c r="A27" s="1" t="n"/>
      <c r="B27" s="89" t="inlineStr"/>
      <c r="C27" s="96" t="n"/>
      <c r="D27" s="91" t="inlineStr"/>
      <c r="E27" s="91" t="inlineStr"/>
      <c r="F27" s="92" t="n"/>
      <c r="G27" s="44">
        <f>IF(OR($B27="",$B$8=0),"",IFERROR(F27/$B$8,""))</f>
        <v/>
      </c>
      <c r="H27" s="45">
        <f>IF(OR(B27="",F27=""),"",IF(ABS(G27-D27)&gt;E27,"HANDELN","OK"))</f>
        <v/>
      </c>
      <c r="I27" s="46">
        <f>IF(OR(B27="",F27=""),"",G27-D27)</f>
        <v/>
      </c>
      <c r="J27" s="47">
        <f>IF(B27="","",D27*$B$8)</f>
        <v/>
      </c>
      <c r="K27" s="48">
        <f>IF(H27&lt;&gt;"HANDELN",IF(B27="","","halten"),IF(J27&gt;F27,"KAUFEN für "&amp;SUBSTITUTE(TEXT(J27-F27,"#,##0"),",",".")&amp;" €","VERKAUFEN für "&amp;SUBSTITUTE(TEXT(F27-J27,"#,##0"),",",".")&amp;" €"))</f>
        <v/>
      </c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 ht="19" customHeight="1">
      <c r="A28" s="1" t="n"/>
      <c r="B28" s="93" t="inlineStr"/>
      <c r="C28" s="97" t="n"/>
      <c r="D28" s="95" t="inlineStr"/>
      <c r="E28" s="95" t="inlineStr"/>
      <c r="F28" s="92" t="n"/>
      <c r="G28" s="52">
        <f>IF(OR($B28="",$B$8=0),"",IFERROR(F28/$B$8,""))</f>
        <v/>
      </c>
      <c r="H28" s="53">
        <f>IF(OR(B28="",F28=""),"",IF(ABS(G28-D28)&gt;E28,"HANDELN","OK"))</f>
        <v/>
      </c>
      <c r="I28" s="54">
        <f>IF(OR(B28="",F28=""),"",G28-D28)</f>
        <v/>
      </c>
      <c r="J28" s="55">
        <f>IF(B28="","",D28*$B$8)</f>
        <v/>
      </c>
      <c r="K28" s="38">
        <f>IF(H28&lt;&gt;"HANDELN",IF(B28="","","halten"),IF(J28&gt;F28,"KAUFEN für "&amp;SUBSTITUTE(TEXT(J28-F28,"#,##0"),",",".")&amp;" €","VERKAUFEN für "&amp;SUBSTITUTE(TEXT(F28-J28,"#,##0"),",",".")&amp;" €"))</f>
        <v/>
      </c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 ht="19" customHeight="1">
      <c r="A29" s="1" t="n"/>
      <c r="B29" s="89" t="inlineStr"/>
      <c r="C29" s="96" t="n"/>
      <c r="D29" s="91" t="inlineStr"/>
      <c r="E29" s="91" t="inlineStr"/>
      <c r="F29" s="92" t="n"/>
      <c r="G29" s="44">
        <f>IF(OR($B29="",$B$8=0),"",IFERROR(F29/$B$8,""))</f>
        <v/>
      </c>
      <c r="H29" s="45">
        <f>IF(OR(B29="",F29=""),"",IF(ABS(G29-D29)&gt;E29,"HANDELN","OK"))</f>
        <v/>
      </c>
      <c r="I29" s="46">
        <f>IF(OR(B29="",F29=""),"",G29-D29)</f>
        <v/>
      </c>
      <c r="J29" s="47">
        <f>IF(B29="","",D29*$B$8)</f>
        <v/>
      </c>
      <c r="K29" s="48">
        <f>IF(H29&lt;&gt;"HANDELN",IF(B29="","","halten"),IF(J29&gt;F29,"KAUFEN für "&amp;SUBSTITUTE(TEXT(J29-F29,"#,##0"),",",".")&amp;" €","VERKAUFEN für "&amp;SUBSTITUTE(TEXT(F29-J29,"#,##0"),",",".")&amp;" €"))</f>
        <v/>
      </c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 ht="19" customHeight="1">
      <c r="A30" s="1" t="n"/>
      <c r="B30" s="93" t="inlineStr"/>
      <c r="C30" s="97" t="n"/>
      <c r="D30" s="95" t="inlineStr"/>
      <c r="E30" s="95" t="inlineStr"/>
      <c r="F30" s="92" t="n"/>
      <c r="G30" s="52">
        <f>IF(OR($B30="",$B$8=0),"",IFERROR(F30/$B$8,""))</f>
        <v/>
      </c>
      <c r="H30" s="53">
        <f>IF(OR(B30="",F30=""),"",IF(ABS(G30-D30)&gt;E30,"HANDELN","OK"))</f>
        <v/>
      </c>
      <c r="I30" s="54">
        <f>IF(OR(B30="",F30=""),"",G30-D30)</f>
        <v/>
      </c>
      <c r="J30" s="55">
        <f>IF(B30="","",D30*$B$8)</f>
        <v/>
      </c>
      <c r="K30" s="38">
        <f>IF(H30&lt;&gt;"HANDELN",IF(B30="","","halten"),IF(J30&gt;F30,"KAUFEN für "&amp;SUBSTITUTE(TEXT(J30-F30,"#,##0"),",",".")&amp;" €","VERKAUFEN für "&amp;SUBSTITUTE(TEXT(F30-J30,"#,##0"),",",".")&amp;" €"))</f>
        <v/>
      </c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 ht="19" customHeight="1">
      <c r="A31" s="1" t="n"/>
      <c r="B31" s="89" t="inlineStr"/>
      <c r="C31" s="96" t="n"/>
      <c r="D31" s="91" t="inlineStr"/>
      <c r="E31" s="91" t="inlineStr"/>
      <c r="F31" s="92" t="n"/>
      <c r="G31" s="44">
        <f>IF(OR($B31="",$B$8=0),"",IFERROR(F31/$B$8,""))</f>
        <v/>
      </c>
      <c r="H31" s="45">
        <f>IF(OR(B31="",F31=""),"",IF(ABS(G31-D31)&gt;E31,"HANDELN","OK"))</f>
        <v/>
      </c>
      <c r="I31" s="46">
        <f>IF(OR(B31="",F31=""),"",G31-D31)</f>
        <v/>
      </c>
      <c r="J31" s="47">
        <f>IF(B31="","",D31*$B$8)</f>
        <v/>
      </c>
      <c r="K31" s="48">
        <f>IF(H31&lt;&gt;"HANDELN",IF(B31="","","halten"),IF(J31&gt;F31,"KAUFEN für "&amp;SUBSTITUTE(TEXT(J31-F31,"#,##0"),",",".")&amp;" €","VERKAUFEN für "&amp;SUBSTITUTE(TEXT(F31-J31,"#,##0"),",",".")&amp;" €"))</f>
        <v/>
      </c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 ht="19" customHeight="1">
      <c r="A32" s="1" t="n"/>
      <c r="B32" s="93" t="inlineStr"/>
      <c r="C32" s="97" t="n"/>
      <c r="D32" s="95" t="inlineStr"/>
      <c r="E32" s="95" t="inlineStr"/>
      <c r="F32" s="92" t="n"/>
      <c r="G32" s="52">
        <f>IF(OR($B32="",$B$8=0),"",IFERROR(F32/$B$8,""))</f>
        <v/>
      </c>
      <c r="H32" s="53">
        <f>IF(OR(B32="",F32=""),"",IF(ABS(G32-D32)&gt;E32,"HANDELN","OK"))</f>
        <v/>
      </c>
      <c r="I32" s="54">
        <f>IF(OR(B32="",F32=""),"",G32-D32)</f>
        <v/>
      </c>
      <c r="J32" s="55">
        <f>IF(B32="","",D32*$B$8)</f>
        <v/>
      </c>
      <c r="K32" s="38">
        <f>IF(H32&lt;&gt;"HANDELN",IF(B32="","","halten"),IF(J32&gt;F32,"KAUFEN für "&amp;SUBSTITUTE(TEXT(J32-F32,"#,##0"),",",".")&amp;" €","VERKAUFEN für "&amp;SUBSTITUTE(TEXT(F32-J32,"#,##0"),",",".")&amp;" €"))</f>
        <v/>
      </c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 ht="20" customHeight="1">
      <c r="A34" s="1" t="n"/>
      <c r="B34" s="32" t="inlineStr">
        <is>
          <t>SUMME</t>
        </is>
      </c>
      <c r="C34" s="24" t="n"/>
      <c r="D34" s="56">
        <f>SUM(D13:D32)</f>
        <v/>
      </c>
      <c r="E34" s="24" t="n"/>
      <c r="F34" s="57">
        <f>SUM(F13:F32)</f>
        <v/>
      </c>
      <c r="G34" s="56">
        <f>IF($B$8=0,"",SUM(G13:G32))</f>
        <v/>
      </c>
      <c r="H34" s="24" t="n"/>
      <c r="I34" s="24" t="n"/>
      <c r="J34" s="24" t="n"/>
      <c r="K34" s="58">
        <f>IF(ABS(SUM(D13:D32)-1)&gt;0.001,"⚠ Zielallokation summiert nicht auf 100 %","Zielallokation sauber: 100 %")</f>
        <v/>
      </c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>
      <c r="A36" s="1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>
      <c r="A37" s="1" t="n"/>
      <c r="B37" s="59" t="inlineStr">
        <is>
          <t>REIHENFOLGE BEIM REBALANCING</t>
        </is>
      </c>
      <c r="C37" s="20" t="n"/>
      <c r="D37" s="20" t="n"/>
      <c r="E37" s="20" t="n"/>
      <c r="F37" s="20" t="n"/>
      <c r="G37" s="20" t="n"/>
      <c r="H37" s="20" t="n"/>
      <c r="I37" s="20" t="n"/>
      <c r="J37" s="20" t="n"/>
      <c r="K37" s="20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>
      <c r="A38" s="1" t="n"/>
      <c r="B38" s="60" t="inlineStr">
        <is>
          <t>1. Zuerst mit neuen Sparraten auffüllen, was untergewichtet ist — das kostet keine Steuern. 2. Erst danach umschichten. 3. Nur Bänder handeln, die tatsächlich gerissen sind. 4. Jede Ausführung bekommt eine Zeile im Protokoll.</t>
        </is>
      </c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>
      <c r="A39" s="1" t="n"/>
      <c r="B39" s="20" t="n"/>
      <c r="C39" s="20" t="n"/>
      <c r="D39" s="20" t="n"/>
      <c r="E39" s="20" t="n"/>
      <c r="F39" s="20" t="n"/>
      <c r="G39" s="20" t="n"/>
      <c r="H39" s="20" t="n"/>
      <c r="I39" s="20" t="n"/>
      <c r="J39" s="20" t="n"/>
      <c r="K39" s="20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>
      <c r="A41" s="1" t="n"/>
      <c r="B41" s="27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>
      <c r="A43" s="1" t="n"/>
      <c r="B43" s="59" t="inlineStr">
        <is>
          <t>SPIELGELD-TOPF &amp; NOTGROSCHEN</t>
        </is>
      </c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>
      <c r="A44" s="1" t="n"/>
      <c r="B44" s="89" t="inlineStr">
        <is>
          <t>Spielgeld-Topf · Obergrenze in % vom Portfolio</t>
        </is>
      </c>
      <c r="C44" s="113" t="n"/>
      <c r="D44" s="114" t="n">
        <v>0.05</v>
      </c>
      <c r="E44" s="1" t="n"/>
      <c r="F44" s="31" t="inlineStr">
        <is>
          <t>Modul VI: höchstens 5 % — Brandschutz, kein Kernportfolio.</t>
        </is>
      </c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>
      <c r="A45" s="1" t="n"/>
      <c r="B45" s="89" t="inlineStr">
        <is>
          <t>Spielgeld-Topf · Ist-Wert €</t>
        </is>
      </c>
      <c r="C45" s="113" t="n"/>
      <c r="D45" s="115" t="n"/>
      <c r="E45" s="1" t="n"/>
      <c r="F45" s="31" t="inlineStr">
        <is>
          <t>Getrennt geführt, mit ausdrücklicher Erlaubnis, es zu verlieren.</t>
        </is>
      </c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>
      <c r="A46" s="1" t="n"/>
      <c r="B46" s="89" t="inlineStr">
        <is>
          <t>Grenze in €</t>
        </is>
      </c>
      <c r="C46" s="113" t="n"/>
      <c r="D46" s="116">
        <f>IF($B$8=0,"",D44*$B$8)</f>
        <v/>
      </c>
      <c r="E46" s="1" t="n"/>
      <c r="F46" s="31">
        <f>IF(OR(D45="",$B$8=0),"→ Portfoliowert und Ist-Wert eintragen.",IF(D45&gt;D46,"⚠ ÜBER DER GRENZE — kein weiterer Zukauf im Spielgeld-Topf.","✔ Innerhalb der Grenze."))</f>
        <v/>
      </c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>
      <c r="A48" s="1" t="n"/>
      <c r="B48" s="89" t="inlineStr">
        <is>
          <t>Monatliche Ausgaben €</t>
        </is>
      </c>
      <c r="C48" s="113" t="n"/>
      <c r="D48" s="115" t="n"/>
      <c r="E48" s="1" t="n"/>
      <c r="F48" s="31" t="inlineStr">
        <is>
          <t>Basis für den Notgroschen — außerhalb des Depots.</t>
        </is>
      </c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>
      <c r="A49" s="1" t="n"/>
      <c r="B49" s="89" t="inlineStr">
        <is>
          <t>Notgroschen-Ziel in Monaten</t>
        </is>
      </c>
      <c r="C49" s="113" t="n"/>
      <c r="D49" s="117" t="n">
        <v>9</v>
      </c>
      <c r="E49" s="1" t="n"/>
      <c r="F49" s="31" t="inlineStr">
        <is>
          <t>Modul VI: sechs bis zwölf Monatsausgaben.</t>
        </is>
      </c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  <row r="50">
      <c r="A50" s="1" t="n"/>
      <c r="B50" s="89" t="inlineStr">
        <is>
          <t>Notgroschen Ist-Wert €</t>
        </is>
      </c>
      <c r="C50" s="113" t="n"/>
      <c r="D50" s="115" t="n"/>
      <c r="E50" s="1" t="n"/>
      <c r="F50" s="31" t="inlineStr">
        <is>
          <t>Langweiliges Konto, jederzeit verfügbar.</t>
        </is>
      </c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</row>
    <row r="51">
      <c r="A51" s="1" t="n"/>
      <c r="B51" s="89" t="inlineStr">
        <is>
          <t>Notgroschen Soll €</t>
        </is>
      </c>
      <c r="C51" s="113" t="n"/>
      <c r="D51" s="116">
        <f>IF(OR(D48="",D49=""),"",D48*D49)</f>
        <v/>
      </c>
      <c r="E51" s="1" t="n"/>
      <c r="F51" s="31">
        <f>IF(OR(D50="",D51=""),"→ Ausgaben, Ziel und Ist-Wert eintragen.",IF(D50&gt;=D51,"✔ Notgroschen gedeckt — kein Zwangsverkauf nötig.","⚠ LÜCKE: "&amp;SUBSTITUTE(TEXT(D51-D50,"#,##0"),",",".")&amp;" € — erst auffüllen, dann investieren."))</f>
        <v/>
      </c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</row>
    <row r="53">
      <c r="A53" s="1" t="n"/>
      <c r="B53" s="27" t="inlineStr">
        <is>
          <t>Dispositionseffekt umgedreht: Rebalancing verkauft, was gut lief, und kauft, was schlecht lief. Genau deshalb steht es hier als Formel und nicht als Entscheidung.</t>
        </is>
      </c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</row>
    <row r="54">
      <c r="A54" s="1" t="n"/>
      <c r="B54" s="27" t="inlineStr">
        <is>
          <t>Ein Zwangsverkauf ist der einzige Verlust, den keine Strategie reparieren kann — deshalb stehen Notgroschen und Spielgeld-Topf hier als Rechnung und nicht als Vorsatz.</t>
        </is>
      </c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8">
    <mergeCell ref="B44:C44"/>
    <mergeCell ref="B48:C48"/>
    <mergeCell ref="B51:C51"/>
    <mergeCell ref="B45:C45"/>
    <mergeCell ref="B46:C46"/>
    <mergeCell ref="B50:C50"/>
    <mergeCell ref="B38:K38"/>
    <mergeCell ref="B49:C49"/>
  </mergeCells>
  <conditionalFormatting sqref="H13:H32">
    <cfRule type="expression" priority="1" dxfId="2">
      <formula>$H13="HANDELN"</formula>
    </cfRule>
    <cfRule type="expression" priority="2" dxfId="3">
      <formula>$H13="OK"</formula>
    </cfRule>
  </conditionalFormatting>
  <conditionalFormatting sqref="K13:K32">
    <cfRule type="expression" priority="3" dxfId="4">
      <formula>LEFT($K13,6)="KAUFEN"</formula>
    </cfRule>
    <cfRule type="expression" priority="4" dxfId="4">
      <formula>LEFT($K13,10)="VERKAUFEN"</formula>
    </cfRule>
  </conditionalFormatting>
  <dataValidations count="4">
    <dataValidation sqref="D13:E32 D44" showDropDown="0" showInputMessage="0" showErrorMessage="1" allowBlank="1" errorTitle="Prozentwert" error="Bitte einen Wert zwischen 0 % und 100 % eintragen." type="decimal" operator="between">
      <formula1>0</formula1>
      <formula2>1</formula2>
    </dataValidation>
    <dataValidation sqref="D45 D48 D50 F13:F32" showDropDown="0" showInputMessage="0" showErrorMessage="1" allowBlank="1" errorTitle="Betrag" error="Bitte eine Zahl ohne Text eintragen (Euro)." type="decimal" operator="greaterThanOrEqual">
      <formula1>0</formula1>
    </dataValidation>
    <dataValidation sqref="D8" showDropDown="0" showInputMessage="0" showErrorMessage="1" allowBlank="1" errorTitle="Datum" error="Bitte ein Datum eintragen (TT.MM.JJJJ)." type="date" operator="greaterThan">
      <formula1>DATE(2000,1,1)</formula1>
    </dataValidation>
    <dataValidation sqref="D49" showDropDown="0" showInputMessage="0" showErrorMessage="1" allowBlank="1" errorTitle="Monate" error="Bitte eine ganze Zahl zwischen 1 und 36 eintragen." type="whole" operator="between">
      <formula1>1</formula1>
      <formula2>36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E7B24C"/>
    <outlinePr summaryBelow="1" summaryRight="1"/>
    <pageSetUpPr/>
  </sheetPr>
  <dimension ref="A1:Z260"/>
  <sheetViews>
    <sheetView showGridLines="0" workbookViewId="0">
      <pane xSplit="3" ySplit="10" topLeftCell="D11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.5" customWidth="1" min="1" max="1"/>
    <col width="46" customWidth="1" min="2" max="2"/>
    <col width="10" customWidth="1" min="3" max="3"/>
    <col width="5.4" customWidth="1" min="4" max="4"/>
    <col width="5.4" customWidth="1" min="5" max="5"/>
    <col width="5.4" customWidth="1" min="6" max="6"/>
    <col width="5.4" customWidth="1" min="7" max="7"/>
    <col width="5.4" customWidth="1" min="8" max="8"/>
    <col width="5.4" customWidth="1" min="9" max="9"/>
    <col width="5.4" customWidth="1" min="10" max="10"/>
    <col width="5.4" customWidth="1" min="11" max="11"/>
    <col width="5.4" customWidth="1" min="12" max="12"/>
    <col width="5.4" customWidth="1" min="13" max="13"/>
    <col width="5.4" customWidth="1" min="14" max="14"/>
    <col width="5.4" customWidth="1" min="15" max="15"/>
    <col width="10" customWidth="1" min="16" max="16"/>
    <col width="30" customWidth="1" min="17" max="17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20" customHeight="1">
      <c r="A2" s="1" t="n"/>
      <c r="B2" s="2" t="inlineStr">
        <is>
          <t>BLATT 03 · LINIE 3: REIBUNG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 ht="34" customHeight="1">
      <c r="A3" s="1" t="n"/>
      <c r="B3" s="3" t="inlineStr">
        <is>
          <t>Betriebszeiten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 ht="20" customHeight="1">
      <c r="A4" s="1" t="n"/>
      <c r="B4" s="4" t="inlineStr">
        <is>
          <t>Wenn nicht festgelegt ist, wann du hinschaust, schaust du immer hin — und entscheidest irgendwann dabei.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 ht="8" customHeight="1">
      <c r="A5" s="1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>
      <c r="A7" s="1" t="n"/>
      <c r="B7" s="2" t="inlineStr">
        <is>
          <t>Jahr</t>
        </is>
      </c>
      <c r="C7" s="61">
        <f>YEAR(TODAY())</f>
        <v/>
      </c>
      <c r="D7" s="62">
        <f>"Erledigte Checks: "&amp;COUNTIF(D11:O40,"x")</f>
        <v/>
      </c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 ht="20" customHeight="1">
      <c r="A10" s="1" t="n"/>
      <c r="B10" s="39" t="inlineStr">
        <is>
          <t>AUFGABE</t>
        </is>
      </c>
      <c r="C10" s="63" t="inlineStr">
        <is>
          <t>DAUER</t>
        </is>
      </c>
      <c r="D10" s="64" t="inlineStr">
        <is>
          <t>JAN</t>
        </is>
      </c>
      <c r="E10" s="64" t="inlineStr">
        <is>
          <t>FEB</t>
        </is>
      </c>
      <c r="F10" s="64" t="inlineStr">
        <is>
          <t>MÄR</t>
        </is>
      </c>
      <c r="G10" s="64" t="inlineStr">
        <is>
          <t>APR</t>
        </is>
      </c>
      <c r="H10" s="64" t="inlineStr">
        <is>
          <t>MAI</t>
        </is>
      </c>
      <c r="I10" s="64" t="inlineStr">
        <is>
          <t>JUN</t>
        </is>
      </c>
      <c r="J10" s="64" t="inlineStr">
        <is>
          <t>JUL</t>
        </is>
      </c>
      <c r="K10" s="64" t="inlineStr">
        <is>
          <t>AUG</t>
        </is>
      </c>
      <c r="L10" s="64" t="inlineStr">
        <is>
          <t>SEP</t>
        </is>
      </c>
      <c r="M10" s="64" t="inlineStr">
        <is>
          <t>OKT</t>
        </is>
      </c>
      <c r="N10" s="64" t="inlineStr">
        <is>
          <t>NOV</t>
        </is>
      </c>
      <c r="O10" s="64" t="inlineStr">
        <is>
          <t>DEZ</t>
        </is>
      </c>
      <c r="P10" s="63" t="inlineStr">
        <is>
          <t>QUOTE</t>
        </is>
      </c>
      <c r="Q10" s="39" t="inlineStr">
        <is>
          <t>WORAUF ES ANKOMMT</t>
        </is>
      </c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 ht="20" customHeight="1">
      <c r="A11" s="1" t="n"/>
      <c r="B11" s="59" t="inlineStr">
        <is>
          <t>MONATLICH · 10 MINUTEN</t>
        </is>
      </c>
      <c r="C11" s="20" t="n"/>
      <c r="D11" s="96" t="n"/>
      <c r="E11" s="96" t="n"/>
      <c r="F11" s="96" t="n"/>
      <c r="G11" s="96" t="n"/>
      <c r="H11" s="96" t="n"/>
      <c r="I11" s="96" t="n"/>
      <c r="J11" s="96" t="n"/>
      <c r="K11" s="96" t="n"/>
      <c r="L11" s="96" t="n"/>
      <c r="M11" s="96" t="n"/>
      <c r="N11" s="96" t="n"/>
      <c r="O11" s="96" t="n"/>
      <c r="P11" s="20" t="n"/>
      <c r="Q11" s="20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 ht="19" customHeight="1">
      <c r="A12" s="1" t="n"/>
      <c r="B12" s="49" t="inlineStr">
        <is>
          <t>Sparplan ausgeführt?</t>
        </is>
      </c>
      <c r="C12" s="65" t="inlineStr">
        <is>
          <t>2 Min.</t>
        </is>
      </c>
      <c r="D12" s="98" t="n"/>
      <c r="E12" s="98" t="n"/>
      <c r="F12" s="98" t="n"/>
      <c r="G12" s="98" t="n"/>
      <c r="H12" s="98" t="n"/>
      <c r="I12" s="98" t="n"/>
      <c r="J12" s="98" t="n"/>
      <c r="K12" s="98" t="n"/>
      <c r="L12" s="98" t="n"/>
      <c r="M12" s="98" t="n"/>
      <c r="N12" s="98" t="n"/>
      <c r="O12" s="98" t="n"/>
      <c r="P12" s="67">
        <f>MIN(1,COUNTIF(D12:O12,"x")/12)</f>
        <v/>
      </c>
      <c r="Q12" s="50" t="inlineStr">
        <is>
          <t>Nur prüfen, ob die Automatik lief.</t>
        </is>
      </c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 ht="19" customHeight="1">
      <c r="A13" s="1" t="n"/>
      <c r="B13" s="49" t="inlineStr">
        <is>
          <t>Cash-Puffer &amp; Notgroschen in Ordnung?</t>
        </is>
      </c>
      <c r="C13" s="65" t="inlineStr">
        <is>
          <t>2 Min.</t>
        </is>
      </c>
      <c r="D13" s="98" t="n"/>
      <c r="E13" s="98" t="n"/>
      <c r="F13" s="98" t="n"/>
      <c r="G13" s="98" t="n"/>
      <c r="H13" s="98" t="n"/>
      <c r="I13" s="98" t="n"/>
      <c r="J13" s="98" t="n"/>
      <c r="K13" s="98" t="n"/>
      <c r="L13" s="98" t="n"/>
      <c r="M13" s="98" t="n"/>
      <c r="N13" s="98" t="n"/>
      <c r="O13" s="98" t="n"/>
      <c r="P13" s="67">
        <f>MIN(1,COUNTIF(D13:O13,"x")/12)</f>
        <v/>
      </c>
      <c r="Q13" s="50" t="inlineStr">
        <is>
          <t>Liquidität verhindert Zwangsverkäufe.</t>
        </is>
      </c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 ht="19" customHeight="1">
      <c r="A14" s="1" t="n"/>
      <c r="B14" s="49" t="inlineStr">
        <is>
          <t>Ist-Werte im Blatt Allokation aktualisiert</t>
        </is>
      </c>
      <c r="C14" s="65" t="inlineStr">
        <is>
          <t>4 Min.</t>
        </is>
      </c>
      <c r="D14" s="98" t="n"/>
      <c r="E14" s="98" t="n"/>
      <c r="F14" s="98" t="n"/>
      <c r="G14" s="98" t="n"/>
      <c r="H14" s="98" t="n"/>
      <c r="I14" s="98" t="n"/>
      <c r="J14" s="98" t="n"/>
      <c r="K14" s="98" t="n"/>
      <c r="L14" s="98" t="n"/>
      <c r="M14" s="98" t="n"/>
      <c r="N14" s="98" t="n"/>
      <c r="O14" s="98" t="n"/>
      <c r="P14" s="67">
        <f>MIN(1,COUNTIF(D14:O14,"x")/12)</f>
        <v/>
      </c>
      <c r="Q14" s="50" t="inlineStr">
        <is>
          <t>Eintragen ist nicht handeln.</t>
        </is>
      </c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 ht="19" customHeight="1">
      <c r="A15" s="1" t="n"/>
      <c r="B15" s="49" t="inlineStr">
        <is>
          <t>Abweichungen notiert — nur bei Bandbruch handeln</t>
        </is>
      </c>
      <c r="C15" s="65" t="inlineStr">
        <is>
          <t>2 Min.</t>
        </is>
      </c>
      <c r="D15" s="98" t="n"/>
      <c r="E15" s="98" t="n"/>
      <c r="F15" s="98" t="n"/>
      <c r="G15" s="98" t="n"/>
      <c r="H15" s="98" t="n"/>
      <c r="I15" s="98" t="n"/>
      <c r="J15" s="98" t="n"/>
      <c r="K15" s="98" t="n"/>
      <c r="L15" s="98" t="n"/>
      <c r="M15" s="98" t="n"/>
      <c r="N15" s="98" t="n"/>
      <c r="O15" s="98" t="n"/>
      <c r="P15" s="67">
        <f>MIN(1,COUNTIF(D15:O15,"x")/12)</f>
        <v/>
      </c>
      <c r="Q15" s="50" t="inlineStr">
        <is>
          <t>Status HANDELN entscheidet, nicht du.</t>
        </is>
      </c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>
      <c r="A16" s="1" t="n"/>
      <c r="B16" s="1" t="n"/>
      <c r="C16" s="1" t="n"/>
      <c r="D16" s="97" t="n"/>
      <c r="E16" s="97" t="n"/>
      <c r="F16" s="97" t="n"/>
      <c r="G16" s="97" t="n"/>
      <c r="H16" s="97" t="n"/>
      <c r="I16" s="97" t="n"/>
      <c r="J16" s="97" t="n"/>
      <c r="K16" s="97" t="n"/>
      <c r="L16" s="97" t="n"/>
      <c r="M16" s="97" t="n"/>
      <c r="N16" s="97" t="n"/>
      <c r="O16" s="97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 ht="20" customHeight="1">
      <c r="A17" s="1" t="n"/>
      <c r="B17" s="59" t="inlineStr">
        <is>
          <t>QUARTALSWEISE · 30 MINUTEN</t>
        </is>
      </c>
      <c r="C17" s="20" t="n"/>
      <c r="D17" s="96" t="n"/>
      <c r="E17" s="96" t="n"/>
      <c r="F17" s="96" t="n"/>
      <c r="G17" s="96" t="n"/>
      <c r="H17" s="96" t="n"/>
      <c r="I17" s="96" t="n"/>
      <c r="J17" s="96" t="n"/>
      <c r="K17" s="96" t="n"/>
      <c r="L17" s="96" t="n"/>
      <c r="M17" s="96" t="n"/>
      <c r="N17" s="96" t="n"/>
      <c r="O17" s="96" t="n"/>
      <c r="P17" s="20" t="n"/>
      <c r="Q17" s="20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 ht="19" customHeight="1">
      <c r="A18" s="1" t="n"/>
      <c r="B18" s="49" t="inlineStr">
        <is>
          <t>Rebalancing gemäß IPS ausgeführt</t>
        </is>
      </c>
      <c r="C18" s="65" t="inlineStr">
        <is>
          <t>15 Min.</t>
        </is>
      </c>
      <c r="D18" s="98" t="n"/>
      <c r="E18" s="98" t="n"/>
      <c r="F18" s="98" t="n"/>
      <c r="G18" s="98" t="n"/>
      <c r="H18" s="98" t="n"/>
      <c r="I18" s="98" t="n"/>
      <c r="J18" s="98" t="n"/>
      <c r="K18" s="98" t="n"/>
      <c r="L18" s="98" t="n"/>
      <c r="M18" s="98" t="n"/>
      <c r="N18" s="98" t="n"/>
      <c r="O18" s="98" t="n"/>
      <c r="P18" s="67">
        <f>MIN(1,COUNTIF(D18:O18,"x")/4)</f>
        <v/>
      </c>
      <c r="Q18" s="50" t="inlineStr">
        <is>
          <t>Erst Sparrate, dann Umschichtung.</t>
        </is>
      </c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 ht="19" customHeight="1">
      <c r="A19" s="1" t="n"/>
      <c r="B19" s="49" t="inlineStr">
        <is>
          <t>Kosten geprüft (TER, Spreads, Gebühren)</t>
        </is>
      </c>
      <c r="C19" s="65" t="inlineStr">
        <is>
          <t>5 Min.</t>
        </is>
      </c>
      <c r="D19" s="98" t="n"/>
      <c r="E19" s="98" t="n"/>
      <c r="F19" s="98" t="n"/>
      <c r="G19" s="98" t="n"/>
      <c r="H19" s="98" t="n"/>
      <c r="I19" s="98" t="n"/>
      <c r="J19" s="98" t="n"/>
      <c r="K19" s="98" t="n"/>
      <c r="L19" s="98" t="n"/>
      <c r="M19" s="98" t="n"/>
      <c r="N19" s="98" t="n"/>
      <c r="O19" s="98" t="n"/>
      <c r="P19" s="67">
        <f>MIN(1,COUNTIF(D19:O19,"x")/4)</f>
        <v/>
      </c>
      <c r="Q19" s="50" t="inlineStr">
        <is>
          <t>Kosten sind die einzige sichere Größe.</t>
        </is>
      </c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 ht="19" customHeight="1">
      <c r="A20" s="1" t="n"/>
      <c r="B20" s="49" t="inlineStr">
        <is>
          <t>Entscheidungsprotokoll der letzten 3 Monate gelesen</t>
        </is>
      </c>
      <c r="C20" s="65" t="inlineStr">
        <is>
          <t>10 Min.</t>
        </is>
      </c>
      <c r="D20" s="98" t="n"/>
      <c r="E20" s="98" t="n"/>
      <c r="F20" s="98" t="n"/>
      <c r="G20" s="98" t="n"/>
      <c r="H20" s="98" t="n"/>
      <c r="I20" s="98" t="n"/>
      <c r="J20" s="98" t="n"/>
      <c r="K20" s="98" t="n"/>
      <c r="L20" s="98" t="n"/>
      <c r="M20" s="98" t="n"/>
      <c r="N20" s="98" t="n"/>
      <c r="O20" s="98" t="n"/>
      <c r="P20" s="67">
        <f>MIN(1,COUNTIF(D20:O20,"x")/4)</f>
        <v/>
      </c>
      <c r="Q20" s="50" t="inlineStr">
        <is>
          <t>Wertvoller als jede Marktanalyse.</t>
        </is>
      </c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>
      <c r="A21" s="1" t="n"/>
      <c r="B21" s="1" t="n"/>
      <c r="C21" s="1" t="n"/>
      <c r="D21" s="97" t="n"/>
      <c r="E21" s="97" t="n"/>
      <c r="F21" s="97" t="n"/>
      <c r="G21" s="97" t="n"/>
      <c r="H21" s="97" t="n"/>
      <c r="I21" s="97" t="n"/>
      <c r="J21" s="97" t="n"/>
      <c r="K21" s="97" t="n"/>
      <c r="L21" s="97" t="n"/>
      <c r="M21" s="97" t="n"/>
      <c r="N21" s="97" t="n"/>
      <c r="O21" s="97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 ht="20" customHeight="1">
      <c r="A22" s="1" t="n"/>
      <c r="B22" s="59" t="inlineStr">
        <is>
          <t>JÄHRLICH · 2 STUNDEN</t>
        </is>
      </c>
      <c r="C22" s="20" t="n"/>
      <c r="D22" s="96" t="n"/>
      <c r="E22" s="96" t="n"/>
      <c r="F22" s="96" t="n"/>
      <c r="G22" s="96" t="n"/>
      <c r="H22" s="96" t="n"/>
      <c r="I22" s="96" t="n"/>
      <c r="J22" s="96" t="n"/>
      <c r="K22" s="96" t="n"/>
      <c r="L22" s="96" t="n"/>
      <c r="M22" s="96" t="n"/>
      <c r="N22" s="96" t="n"/>
      <c r="O22" s="96" t="n"/>
      <c r="P22" s="20" t="n"/>
      <c r="Q22" s="20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 ht="19" customHeight="1">
      <c r="A23" s="1" t="n"/>
      <c r="B23" s="49" t="inlineStr">
        <is>
          <t>Systemaudit: Gilt das Ziel noch?</t>
        </is>
      </c>
      <c r="C23" s="65" t="inlineStr">
        <is>
          <t>20 Min.</t>
        </is>
      </c>
      <c r="D23" s="98" t="n"/>
      <c r="E23" s="98" t="n"/>
      <c r="F23" s="98" t="n"/>
      <c r="G23" s="98" t="n"/>
      <c r="H23" s="98" t="n"/>
      <c r="I23" s="98" t="n"/>
      <c r="J23" s="98" t="n"/>
      <c r="K23" s="98" t="n"/>
      <c r="L23" s="98" t="n"/>
      <c r="M23" s="98" t="n"/>
      <c r="N23" s="98" t="n"/>
      <c r="O23" s="98" t="n"/>
      <c r="P23" s="67">
        <f>MIN(1,COUNTIF(D23:O23,"x"))</f>
        <v/>
      </c>
      <c r="Q23" s="50" t="inlineStr">
        <is>
          <t>Ziel vor Risiko vor Allokation.</t>
        </is>
      </c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 ht="19" customHeight="1">
      <c r="A24" s="1" t="n"/>
      <c r="B24" s="49" t="inlineStr">
        <is>
          <t>Risikobudget zur Lebenssituation geprüft</t>
        </is>
      </c>
      <c r="C24" s="65" t="inlineStr">
        <is>
          <t>20 Min.</t>
        </is>
      </c>
      <c r="D24" s="98" t="n"/>
      <c r="E24" s="98" t="n"/>
      <c r="F24" s="98" t="n"/>
      <c r="G24" s="98" t="n"/>
      <c r="H24" s="98" t="n"/>
      <c r="I24" s="98" t="n"/>
      <c r="J24" s="98" t="n"/>
      <c r="K24" s="98" t="n"/>
      <c r="L24" s="98" t="n"/>
      <c r="M24" s="98" t="n"/>
      <c r="N24" s="98" t="n"/>
      <c r="O24" s="98" t="n"/>
      <c r="P24" s="67">
        <f>MIN(1,COUNTIF(D24:O24,"x"))</f>
        <v/>
      </c>
      <c r="Q24" s="50" t="inlineStr">
        <is>
          <t>Job, Familie, größere Anschaffungen.</t>
        </is>
      </c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 ht="19" customHeight="1">
      <c r="A25" s="1" t="n"/>
      <c r="B25" s="49" t="inlineStr">
        <is>
          <t>Bausteine gegen Ausstiegskriterien geprüft</t>
        </is>
      </c>
      <c r="C25" s="65" t="inlineStr">
        <is>
          <t>30 Min.</t>
        </is>
      </c>
      <c r="D25" s="98" t="n"/>
      <c r="E25" s="98" t="n"/>
      <c r="F25" s="98" t="n"/>
      <c r="G25" s="98" t="n"/>
      <c r="H25" s="98" t="n"/>
      <c r="I25" s="98" t="n"/>
      <c r="J25" s="98" t="n"/>
      <c r="K25" s="98" t="n"/>
      <c r="L25" s="98" t="n"/>
      <c r="M25" s="98" t="n"/>
      <c r="N25" s="98" t="n"/>
      <c r="O25" s="98" t="n"/>
      <c r="P25" s="67">
        <f>MIN(1,COUNTIF(D25:O25,"x"))</f>
        <v/>
      </c>
      <c r="Q25" s="50" t="inlineStr">
        <is>
          <t>Schwache Jahre sind kein Kriterium.</t>
        </is>
      </c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 ht="19" customHeight="1">
      <c r="A26" s="1" t="n"/>
      <c r="B26" s="49" t="inlineStr">
        <is>
          <t>Steuern &amp; Freibeträge optimiert</t>
        </is>
      </c>
      <c r="C26" s="65" t="inlineStr">
        <is>
          <t>20 Min.</t>
        </is>
      </c>
      <c r="D26" s="98" t="n"/>
      <c r="E26" s="98" t="n"/>
      <c r="F26" s="98" t="n"/>
      <c r="G26" s="98" t="n"/>
      <c r="H26" s="98" t="n"/>
      <c r="I26" s="98" t="n"/>
      <c r="J26" s="98" t="n"/>
      <c r="K26" s="98" t="n"/>
      <c r="L26" s="98" t="n"/>
      <c r="M26" s="98" t="n"/>
      <c r="N26" s="98" t="n"/>
      <c r="O26" s="98" t="n"/>
      <c r="P26" s="67">
        <f>MIN(1,COUNTIF(D26:O26,"x"))</f>
        <v/>
      </c>
      <c r="Q26" s="50" t="inlineStr">
        <is>
          <t>Freistellungsauftrag, Verlusttopf.</t>
        </is>
      </c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 ht="19" customHeight="1">
      <c r="A27" s="1" t="n"/>
      <c r="B27" s="49" t="inlineStr">
        <is>
          <t>Protokoll komplett gelesen — Muster gesucht</t>
        </is>
      </c>
      <c r="C27" s="65" t="inlineStr">
        <is>
          <t>20 Min.</t>
        </is>
      </c>
      <c r="D27" s="98" t="n"/>
      <c r="E27" s="98" t="n"/>
      <c r="F27" s="98" t="n"/>
      <c r="G27" s="98" t="n"/>
      <c r="H27" s="98" t="n"/>
      <c r="I27" s="98" t="n"/>
      <c r="J27" s="98" t="n"/>
      <c r="K27" s="98" t="n"/>
      <c r="L27" s="98" t="n"/>
      <c r="M27" s="98" t="n"/>
      <c r="N27" s="98" t="n"/>
      <c r="O27" s="98" t="n"/>
      <c r="P27" s="67">
        <f>MIN(1,COUNTIF(D27:O27,"x"))</f>
        <v/>
      </c>
      <c r="Q27" s="50" t="inlineStr">
        <is>
          <t>Du suchst Muster, nicht Gewinne.</t>
        </is>
      </c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 ht="19" customHeight="1">
      <c r="A28" s="1" t="n"/>
      <c r="B28" s="49" t="inlineStr">
        <is>
          <t>IPS neu datiert und unterschrieben</t>
        </is>
      </c>
      <c r="C28" s="65" t="inlineStr">
        <is>
          <t>10 Min.</t>
        </is>
      </c>
      <c r="D28" s="98" t="n"/>
      <c r="E28" s="98" t="n"/>
      <c r="F28" s="98" t="n"/>
      <c r="G28" s="98" t="n"/>
      <c r="H28" s="98" t="n"/>
      <c r="I28" s="98" t="n"/>
      <c r="J28" s="98" t="n"/>
      <c r="K28" s="98" t="n"/>
      <c r="L28" s="98" t="n"/>
      <c r="M28" s="98" t="n"/>
      <c r="N28" s="98" t="n"/>
      <c r="O28" s="98" t="n"/>
      <c r="P28" s="67">
        <f>MIN(1,COUNTIF(D28:O28,"x"))</f>
        <v/>
      </c>
      <c r="Q28" s="50" t="inlineStr">
        <is>
          <t>Erst dann gilt es für das nächste Jahr.</t>
        </is>
      </c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>
      <c r="A29" s="1" t="n"/>
      <c r="B29" s="1" t="n"/>
      <c r="C29" s="1" t="n"/>
      <c r="D29" s="97" t="n"/>
      <c r="E29" s="97" t="n"/>
      <c r="F29" s="97" t="n"/>
      <c r="G29" s="97" t="n"/>
      <c r="H29" s="97" t="n"/>
      <c r="I29" s="97" t="n"/>
      <c r="J29" s="97" t="n"/>
      <c r="K29" s="97" t="n"/>
      <c r="L29" s="97" t="n"/>
      <c r="M29" s="97" t="n"/>
      <c r="N29" s="97" t="n"/>
      <c r="O29" s="97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>
      <c r="A30" s="1" t="n"/>
      <c r="B30" s="1" t="n"/>
      <c r="C30" s="1" t="n"/>
      <c r="D30" s="97" t="n"/>
      <c r="E30" s="97" t="n"/>
      <c r="F30" s="97" t="n"/>
      <c r="G30" s="97" t="n"/>
      <c r="H30" s="97" t="n"/>
      <c r="I30" s="97" t="n"/>
      <c r="J30" s="97" t="n"/>
      <c r="K30" s="97" t="n"/>
      <c r="L30" s="97" t="n"/>
      <c r="M30" s="97" t="n"/>
      <c r="N30" s="97" t="n"/>
      <c r="O30" s="97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>
      <c r="A31" s="1" t="n"/>
      <c r="B31" s="24" t="n"/>
      <c r="C31" s="24" t="n"/>
      <c r="D31" s="99" t="n"/>
      <c r="E31" s="99" t="n"/>
      <c r="F31" s="99" t="n"/>
      <c r="G31" s="99" t="n"/>
      <c r="H31" s="99" t="n"/>
      <c r="I31" s="99" t="n"/>
      <c r="J31" s="99" t="n"/>
      <c r="K31" s="99" t="n"/>
      <c r="L31" s="99" t="n"/>
      <c r="M31" s="99" t="n"/>
      <c r="N31" s="99" t="n"/>
      <c r="O31" s="99" t="n"/>
      <c r="P31" s="24" t="n"/>
      <c r="Q31" s="24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>
      <c r="A32" s="1" t="n"/>
      <c r="B32" s="68" t="inlineStr">
        <is>
          <t>DIE NIE-LISTE</t>
        </is>
      </c>
      <c r="C32" s="24" t="n"/>
      <c r="D32" s="100" t="inlineStr">
        <is>
          <t>Die wichtigste Zeile des Blattes: Sie definiert nicht, was du tust, sondern wann du überhaupt entscheidungsberechtigt bist.</t>
        </is>
      </c>
      <c r="E32" s="99" t="n"/>
      <c r="F32" s="99" t="n"/>
      <c r="G32" s="99" t="n"/>
      <c r="H32" s="99" t="n"/>
      <c r="I32" s="99" t="n"/>
      <c r="J32" s="99" t="n"/>
      <c r="K32" s="99" t="n"/>
      <c r="L32" s="99" t="n"/>
      <c r="M32" s="99" t="n"/>
      <c r="N32" s="99" t="n"/>
      <c r="O32" s="99" t="n"/>
      <c r="P32" s="24" t="n"/>
      <c r="Q32" s="24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>
      <c r="A33" s="1" t="n"/>
      <c r="B33" s="70" t="inlineStr">
        <is>
          <t>✖</t>
        </is>
      </c>
      <c r="C33" s="33" t="inlineStr">
        <is>
          <t>Keine Entscheidung nach Nachrichten oder Marktkommentaren.</t>
        </is>
      </c>
      <c r="D33" s="99" t="n"/>
      <c r="E33" s="99" t="n"/>
      <c r="F33" s="99" t="n"/>
      <c r="G33" s="99" t="n"/>
      <c r="H33" s="99" t="n"/>
      <c r="I33" s="99" t="n"/>
      <c r="J33" s="99" t="n"/>
      <c r="K33" s="99" t="n"/>
      <c r="L33" s="99" t="n"/>
      <c r="M33" s="99" t="n"/>
      <c r="N33" s="99" t="n"/>
      <c r="O33" s="99" t="n"/>
      <c r="P33" s="24" t="n"/>
      <c r="Q33" s="24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>
      <c r="A34" s="1" t="n"/>
      <c r="B34" s="70" t="inlineStr">
        <is>
          <t>✖</t>
        </is>
      </c>
      <c r="C34" s="33" t="inlineStr">
        <is>
          <t>Keine Entscheidung an Crash-Tagen — Depot höchstens einmal pro Woche öffnen.</t>
        </is>
      </c>
      <c r="D34" s="99" t="n"/>
      <c r="E34" s="99" t="n"/>
      <c r="F34" s="99" t="n"/>
      <c r="G34" s="99" t="n"/>
      <c r="H34" s="99" t="n"/>
      <c r="I34" s="99" t="n"/>
      <c r="J34" s="99" t="n"/>
      <c r="K34" s="99" t="n"/>
      <c r="L34" s="99" t="n"/>
      <c r="M34" s="99" t="n"/>
      <c r="N34" s="99" t="n"/>
      <c r="O34" s="99" t="n"/>
      <c r="P34" s="24" t="n"/>
      <c r="Q34" s="24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>
      <c r="A35" s="1" t="n"/>
      <c r="B35" s="70" t="inlineStr">
        <is>
          <t>✖</t>
        </is>
      </c>
      <c r="C35" s="33" t="inlineStr">
        <is>
          <t>Keine Entscheidung nach Gesprächen über die Gewinne anderer.</t>
        </is>
      </c>
      <c r="D35" s="99" t="n"/>
      <c r="E35" s="99" t="n"/>
      <c r="F35" s="99" t="n"/>
      <c r="G35" s="99" t="n"/>
      <c r="H35" s="99" t="n"/>
      <c r="I35" s="99" t="n"/>
      <c r="J35" s="99" t="n"/>
      <c r="K35" s="99" t="n"/>
      <c r="L35" s="99" t="n"/>
      <c r="M35" s="99" t="n"/>
      <c r="N35" s="99" t="n"/>
      <c r="O35" s="99" t="n"/>
      <c r="P35" s="24" t="n"/>
      <c r="Q35" s="24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>
      <c r="A36" s="1" t="n"/>
      <c r="B36" s="70" t="inlineStr">
        <is>
          <t>✖</t>
        </is>
      </c>
      <c r="C36" s="33" t="inlineStr">
        <is>
          <t>Keine Entscheidung nach 22 Uhr — dann hat System 2 Feierabend.</t>
        </is>
      </c>
      <c r="D36" s="99" t="n"/>
      <c r="E36" s="99" t="n"/>
      <c r="F36" s="99" t="n"/>
      <c r="G36" s="99" t="n"/>
      <c r="H36" s="99" t="n"/>
      <c r="I36" s="99" t="n"/>
      <c r="J36" s="99" t="n"/>
      <c r="K36" s="99" t="n"/>
      <c r="L36" s="99" t="n"/>
      <c r="M36" s="99" t="n"/>
      <c r="N36" s="99" t="n"/>
      <c r="O36" s="99" t="n"/>
      <c r="P36" s="24" t="n"/>
      <c r="Q36" s="24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>
      <c r="A37" s="1" t="n"/>
      <c r="B37" s="70" t="inlineStr">
        <is>
          <t>✖</t>
        </is>
      </c>
      <c r="C37" s="33" t="inlineStr">
        <is>
          <t>Keine ungeplante Order ohne 24-Stunden-Wartefrist und Protokolleintrag.</t>
        </is>
      </c>
      <c r="D37" s="99" t="n"/>
      <c r="E37" s="99" t="n"/>
      <c r="F37" s="99" t="n"/>
      <c r="G37" s="99" t="n"/>
      <c r="H37" s="99" t="n"/>
      <c r="I37" s="99" t="n"/>
      <c r="J37" s="99" t="n"/>
      <c r="K37" s="99" t="n"/>
      <c r="L37" s="99" t="n"/>
      <c r="M37" s="99" t="n"/>
      <c r="N37" s="99" t="n"/>
      <c r="O37" s="99" t="n"/>
      <c r="P37" s="24" t="n"/>
      <c r="Q37" s="24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>
      <c r="A38" s="1" t="n"/>
      <c r="B38" s="24" t="n"/>
      <c r="C38" s="24" t="n"/>
      <c r="D38" s="99" t="n"/>
      <c r="E38" s="99" t="n"/>
      <c r="F38" s="99" t="n"/>
      <c r="G38" s="99" t="n"/>
      <c r="H38" s="99" t="n"/>
      <c r="I38" s="99" t="n"/>
      <c r="J38" s="99" t="n"/>
      <c r="K38" s="99" t="n"/>
      <c r="L38" s="99" t="n"/>
      <c r="M38" s="99" t="n"/>
      <c r="N38" s="99" t="n"/>
      <c r="O38" s="99" t="n"/>
      <c r="P38" s="24" t="n"/>
      <c r="Q38" s="24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>
      <c r="A39" s="1" t="n"/>
      <c r="B39" s="1" t="n"/>
      <c r="C39" s="1" t="n"/>
      <c r="D39" s="97" t="n"/>
      <c r="E39" s="97" t="n"/>
      <c r="F39" s="97" t="n"/>
      <c r="G39" s="97" t="n"/>
      <c r="H39" s="97" t="n"/>
      <c r="I39" s="97" t="n"/>
      <c r="J39" s="97" t="n"/>
      <c r="K39" s="97" t="n"/>
      <c r="L39" s="97" t="n"/>
      <c r="M39" s="97" t="n"/>
      <c r="N39" s="97" t="n"/>
      <c r="O39" s="97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>
      <c r="A40" s="1" t="n"/>
      <c r="B40" s="1" t="n"/>
      <c r="C40" s="1" t="n"/>
      <c r="D40" s="97" t="n"/>
      <c r="E40" s="97" t="n"/>
      <c r="F40" s="97" t="n"/>
      <c r="G40" s="97" t="n"/>
      <c r="H40" s="97" t="n"/>
      <c r="I40" s="97" t="n"/>
      <c r="J40" s="97" t="n"/>
      <c r="K40" s="97" t="n"/>
      <c r="L40" s="97" t="n"/>
      <c r="M40" s="97" t="n"/>
      <c r="N40" s="97" t="n"/>
      <c r="O40" s="97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>
      <c r="A41" s="1" t="n"/>
      <c r="B41" s="27" t="inlineStr">
        <is>
          <t>Wer feste Termine hat, kann dazwischen wirklich loslassen. Die Ruhe kommt nicht vom Ignorieren, sondern vom Wissen, wann man wieder hinschaut.</t>
        </is>
      </c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conditionalFormatting sqref="D11:O40">
    <cfRule type="expression" priority="1" dxfId="5">
      <formula>D11="x"</formula>
    </cfRule>
  </conditionalFormatting>
  <conditionalFormatting sqref="P11:P40">
    <cfRule type="dataBar" priority="2">
      <dataBar showValue="1">
        <cfvo type="num" val="0"/>
        <cfvo type="num" val="1"/>
        <color rgb="008A6A2A"/>
      </dataBar>
    </cfRule>
  </conditionalFormatting>
  <dataValidations count="1">
    <dataValidation sqref="D12:O12 D13:O13 D14:O14 D15:O15 D18:O18 D19:O19 D20:O20 D23:O23 D24:O24 D25:O25 D26:O26 D27:O27 D28:O28" showDropDown="0" showInputMessage="0" showErrorMessage="0" allowBlank="1" type="list">
      <formula1>"x"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E7B24C"/>
    <outlinePr summaryBelow="1" summaryRight="1"/>
    <pageSetUpPr/>
  </sheetPr>
  <dimension ref="A1:Z230"/>
  <sheetViews>
    <sheetView showGridLines="0" workbookViewId="0">
      <pane xSplit="2" ySplit="8" topLeftCell="C9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.5" customWidth="1" min="1" max="1"/>
    <col width="12" customWidth="1" min="2" max="2"/>
    <col width="16" customWidth="1" min="3" max="3"/>
    <col width="24" customWidth="1" min="4" max="4"/>
    <col width="14" customWidth="1" min="5" max="5"/>
    <col width="16" customWidth="1" min="6" max="6"/>
    <col width="46" customWidth="1" min="7" max="7"/>
    <col width="16" customWidth="1" min="8" max="8"/>
    <col width="9" customWidth="1" min="9" max="9"/>
    <col width="13" customWidth="1" min="10" max="10"/>
    <col width="12" customWidth="1" min="11" max="11"/>
    <col width="13" customWidth="1" min="12" max="12"/>
    <col width="40" customWidth="1" min="13" max="13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20" customHeight="1">
      <c r="A2" s="1" t="n"/>
      <c r="B2" s="2" t="inlineStr">
        <is>
          <t>BLATT 04 · LINIE 4: FEEDBACK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 ht="34" customHeight="1">
      <c r="A3" s="1" t="n"/>
      <c r="B3" s="3" t="inlineStr">
        <is>
          <t>Entscheidungsprotokoll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 ht="20" customHeight="1">
      <c r="A4" s="1" t="n"/>
      <c r="B4" s="4" t="inlineStr">
        <is>
          <t>Erinnerung ist keine Datenquelle. Drei Zeilen pro Entscheidung — weniger als eine Minute Arbeit.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 ht="8" customHeight="1">
      <c r="A5" s="1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>
      <c r="A7" s="1" t="n"/>
      <c r="B7" s="62">
        <f>"Einträge gesamt: "&amp;COUNTA(B9:B208)</f>
        <v/>
      </c>
      <c r="C7" s="1" t="n"/>
      <c r="D7" s="62">
        <f>"Regelkonform: "&amp;TEXT(IFERROR(COUNTIF(J9:J208,"Ja")/COUNTA(J9:J208),0),"0%")</f>
        <v/>
      </c>
      <c r="E7" s="1" t="n"/>
      <c r="F7" s="62">
        <f>"Ø Unruhe: "&amp;TEXT(IFERROR(AVERAGEIF(I9:I208,"&gt;0"),0),"0.0")</f>
        <v/>
      </c>
      <c r="G7" s="1" t="n"/>
      <c r="H7" s="22">
        <f>"Fällige Rückblicke: "&amp;SUMPRODUCT((L9:L208&lt;&gt;"")*(L9:L208&lt;=TODAY())*(M9:M208=""))</f>
        <v/>
      </c>
      <c r="I7" s="1" t="n"/>
      <c r="J7" s="22">
        <f>"Ohne 24-h-Frist: "&amp;COUNTIF(K9:K208,"Nein")</f>
        <v/>
      </c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 ht="22" customHeight="1">
      <c r="A8" s="1" t="n"/>
      <c r="B8" s="39" t="inlineStr">
        <is>
          <t>DATUM</t>
        </is>
      </c>
      <c r="C8" s="39" t="inlineStr">
        <is>
          <t>TYP</t>
        </is>
      </c>
      <c r="D8" s="39" t="inlineStr">
        <is>
          <t>INSTRUMENT</t>
        </is>
      </c>
      <c r="E8" s="39" t="inlineStr">
        <is>
          <t>BETRAG €</t>
        </is>
      </c>
      <c r="F8" s="39" t="inlineStr">
        <is>
          <t>AUSLÖSER</t>
        </is>
      </c>
      <c r="G8" s="39" t="inlineStr">
        <is>
          <t>THESE IN EINEM SATZ</t>
        </is>
      </c>
      <c r="H8" s="39" t="inlineStr">
        <is>
          <t>PRÜFZEITPUNKT</t>
        </is>
      </c>
      <c r="I8" s="39" t="inlineStr">
        <is>
          <t>UNRUHE</t>
        </is>
      </c>
      <c r="J8" s="39" t="inlineStr">
        <is>
          <t>NACH REGEL?</t>
        </is>
      </c>
      <c r="K8" s="39" t="inlineStr">
        <is>
          <t>24H-FRIST</t>
        </is>
      </c>
      <c r="L8" s="39" t="inlineStr">
        <is>
          <t>RÜCKBLICK AM</t>
        </is>
      </c>
      <c r="M8" s="39" t="inlineStr">
        <is>
          <t>BEWERTUNG NACH 12 MONATEN</t>
        </is>
      </c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 ht="18" customHeight="1">
      <c r="A9" s="1" t="n"/>
      <c r="B9" s="101" t="n"/>
      <c r="C9" s="102" t="n"/>
      <c r="D9" s="102" t="n"/>
      <c r="E9" s="103" t="n"/>
      <c r="F9" s="102" t="n"/>
      <c r="G9" s="102" t="n"/>
      <c r="H9" s="102" t="n"/>
      <c r="I9" s="104" t="n"/>
      <c r="J9" s="105" t="n"/>
      <c r="K9" s="105" t="n"/>
      <c r="L9" s="76">
        <f>IF(B9="","",EDATE(B9,12))</f>
        <v/>
      </c>
      <c r="M9" s="102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 ht="18" customHeight="1">
      <c r="A10" s="1" t="n"/>
      <c r="B10" s="101" t="n"/>
      <c r="C10" s="102" t="n"/>
      <c r="D10" s="102" t="n"/>
      <c r="E10" s="103" t="n"/>
      <c r="F10" s="102" t="n"/>
      <c r="G10" s="102" t="n"/>
      <c r="H10" s="102" t="n"/>
      <c r="I10" s="104" t="n"/>
      <c r="J10" s="105" t="n"/>
      <c r="K10" s="105" t="n"/>
      <c r="L10" s="76">
        <f>IF(B10="","",EDATE(B10,12))</f>
        <v/>
      </c>
      <c r="M10" s="102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 ht="18" customHeight="1">
      <c r="A11" s="1" t="n"/>
      <c r="B11" s="101" t="n"/>
      <c r="C11" s="102" t="n"/>
      <c r="D11" s="102" t="n"/>
      <c r="E11" s="103" t="n"/>
      <c r="F11" s="102" t="n"/>
      <c r="G11" s="102" t="n"/>
      <c r="H11" s="102" t="n"/>
      <c r="I11" s="104" t="n"/>
      <c r="J11" s="105" t="n"/>
      <c r="K11" s="105" t="n"/>
      <c r="L11" s="76">
        <f>IF(B11="","",EDATE(B11,12))</f>
        <v/>
      </c>
      <c r="M11" s="102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 ht="18" customHeight="1">
      <c r="A12" s="1" t="n"/>
      <c r="B12" s="101" t="n"/>
      <c r="C12" s="102" t="n"/>
      <c r="D12" s="102" t="n"/>
      <c r="E12" s="103" t="n"/>
      <c r="F12" s="102" t="n"/>
      <c r="G12" s="102" t="n"/>
      <c r="H12" s="102" t="n"/>
      <c r="I12" s="104" t="n"/>
      <c r="J12" s="105" t="n"/>
      <c r="K12" s="105" t="n"/>
      <c r="L12" s="76">
        <f>IF(B12="","",EDATE(B12,12))</f>
        <v/>
      </c>
      <c r="M12" s="102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 ht="18" customHeight="1">
      <c r="A13" s="1" t="n"/>
      <c r="B13" s="101" t="n"/>
      <c r="C13" s="102" t="n"/>
      <c r="D13" s="102" t="n"/>
      <c r="E13" s="103" t="n"/>
      <c r="F13" s="102" t="n"/>
      <c r="G13" s="102" t="n"/>
      <c r="H13" s="102" t="n"/>
      <c r="I13" s="104" t="n"/>
      <c r="J13" s="105" t="n"/>
      <c r="K13" s="105" t="n"/>
      <c r="L13" s="76">
        <f>IF(B13="","",EDATE(B13,12))</f>
        <v/>
      </c>
      <c r="M13" s="102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 ht="18" customHeight="1">
      <c r="A14" s="1" t="n"/>
      <c r="B14" s="101" t="n"/>
      <c r="C14" s="102" t="n"/>
      <c r="D14" s="102" t="n"/>
      <c r="E14" s="103" t="n"/>
      <c r="F14" s="102" t="n"/>
      <c r="G14" s="102" t="n"/>
      <c r="H14" s="102" t="n"/>
      <c r="I14" s="104" t="n"/>
      <c r="J14" s="105" t="n"/>
      <c r="K14" s="105" t="n"/>
      <c r="L14" s="76">
        <f>IF(B14="","",EDATE(B14,12))</f>
        <v/>
      </c>
      <c r="M14" s="102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 ht="18" customHeight="1">
      <c r="A15" s="1" t="n"/>
      <c r="B15" s="101" t="n"/>
      <c r="C15" s="102" t="n"/>
      <c r="D15" s="102" t="n"/>
      <c r="E15" s="103" t="n"/>
      <c r="F15" s="102" t="n"/>
      <c r="G15" s="102" t="n"/>
      <c r="H15" s="102" t="n"/>
      <c r="I15" s="104" t="n"/>
      <c r="J15" s="105" t="n"/>
      <c r="K15" s="105" t="n"/>
      <c r="L15" s="76">
        <f>IF(B15="","",EDATE(B15,12))</f>
        <v/>
      </c>
      <c r="M15" s="102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 ht="18" customHeight="1">
      <c r="A16" s="1" t="n"/>
      <c r="B16" s="101" t="n"/>
      <c r="C16" s="102" t="n"/>
      <c r="D16" s="102" t="n"/>
      <c r="E16" s="103" t="n"/>
      <c r="F16" s="102" t="n"/>
      <c r="G16" s="102" t="n"/>
      <c r="H16" s="102" t="n"/>
      <c r="I16" s="104" t="n"/>
      <c r="J16" s="105" t="n"/>
      <c r="K16" s="105" t="n"/>
      <c r="L16" s="76">
        <f>IF(B16="","",EDATE(B16,12))</f>
        <v/>
      </c>
      <c r="M16" s="102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 ht="18" customHeight="1">
      <c r="A17" s="1" t="n"/>
      <c r="B17" s="101" t="n"/>
      <c r="C17" s="102" t="n"/>
      <c r="D17" s="102" t="n"/>
      <c r="E17" s="103" t="n"/>
      <c r="F17" s="102" t="n"/>
      <c r="G17" s="102" t="n"/>
      <c r="H17" s="102" t="n"/>
      <c r="I17" s="104" t="n"/>
      <c r="J17" s="105" t="n"/>
      <c r="K17" s="105" t="n"/>
      <c r="L17" s="76">
        <f>IF(B17="","",EDATE(B17,12))</f>
        <v/>
      </c>
      <c r="M17" s="102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 ht="18" customHeight="1">
      <c r="A18" s="1" t="n"/>
      <c r="B18" s="101" t="n"/>
      <c r="C18" s="102" t="n"/>
      <c r="D18" s="102" t="n"/>
      <c r="E18" s="103" t="n"/>
      <c r="F18" s="102" t="n"/>
      <c r="G18" s="102" t="n"/>
      <c r="H18" s="102" t="n"/>
      <c r="I18" s="104" t="n"/>
      <c r="J18" s="105" t="n"/>
      <c r="K18" s="105" t="n"/>
      <c r="L18" s="76">
        <f>IF(B18="","",EDATE(B18,12))</f>
        <v/>
      </c>
      <c r="M18" s="102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 ht="18" customHeight="1">
      <c r="A19" s="1" t="n"/>
      <c r="B19" s="101" t="n"/>
      <c r="C19" s="102" t="n"/>
      <c r="D19" s="102" t="n"/>
      <c r="E19" s="103" t="n"/>
      <c r="F19" s="102" t="n"/>
      <c r="G19" s="102" t="n"/>
      <c r="H19" s="102" t="n"/>
      <c r="I19" s="104" t="n"/>
      <c r="J19" s="105" t="n"/>
      <c r="K19" s="105" t="n"/>
      <c r="L19" s="76">
        <f>IF(B19="","",EDATE(B19,12))</f>
        <v/>
      </c>
      <c r="M19" s="102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 ht="18" customHeight="1">
      <c r="A20" s="1" t="n"/>
      <c r="B20" s="101" t="n"/>
      <c r="C20" s="102" t="n"/>
      <c r="D20" s="102" t="n"/>
      <c r="E20" s="103" t="n"/>
      <c r="F20" s="102" t="n"/>
      <c r="G20" s="102" t="n"/>
      <c r="H20" s="102" t="n"/>
      <c r="I20" s="104" t="n"/>
      <c r="J20" s="105" t="n"/>
      <c r="K20" s="105" t="n"/>
      <c r="L20" s="76">
        <f>IF(B20="","",EDATE(B20,12))</f>
        <v/>
      </c>
      <c r="M20" s="102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 ht="18" customHeight="1">
      <c r="A21" s="1" t="n"/>
      <c r="B21" s="101" t="n"/>
      <c r="C21" s="102" t="n"/>
      <c r="D21" s="102" t="n"/>
      <c r="E21" s="103" t="n"/>
      <c r="F21" s="102" t="n"/>
      <c r="G21" s="102" t="n"/>
      <c r="H21" s="102" t="n"/>
      <c r="I21" s="104" t="n"/>
      <c r="J21" s="105" t="n"/>
      <c r="K21" s="105" t="n"/>
      <c r="L21" s="76">
        <f>IF(B21="","",EDATE(B21,12))</f>
        <v/>
      </c>
      <c r="M21" s="102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 ht="18" customHeight="1">
      <c r="A22" s="1" t="n"/>
      <c r="B22" s="101" t="n"/>
      <c r="C22" s="102" t="n"/>
      <c r="D22" s="102" t="n"/>
      <c r="E22" s="103" t="n"/>
      <c r="F22" s="102" t="n"/>
      <c r="G22" s="102" t="n"/>
      <c r="H22" s="102" t="n"/>
      <c r="I22" s="104" t="n"/>
      <c r="J22" s="105" t="n"/>
      <c r="K22" s="105" t="n"/>
      <c r="L22" s="76">
        <f>IF(B22="","",EDATE(B22,12))</f>
        <v/>
      </c>
      <c r="M22" s="102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 ht="18" customHeight="1">
      <c r="A23" s="1" t="n"/>
      <c r="B23" s="101" t="n"/>
      <c r="C23" s="102" t="n"/>
      <c r="D23" s="102" t="n"/>
      <c r="E23" s="103" t="n"/>
      <c r="F23" s="102" t="n"/>
      <c r="G23" s="102" t="n"/>
      <c r="H23" s="102" t="n"/>
      <c r="I23" s="104" t="n"/>
      <c r="J23" s="105" t="n"/>
      <c r="K23" s="105" t="n"/>
      <c r="L23" s="76">
        <f>IF(B23="","",EDATE(B23,12))</f>
        <v/>
      </c>
      <c r="M23" s="102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 ht="18" customHeight="1">
      <c r="A24" s="1" t="n"/>
      <c r="B24" s="101" t="n"/>
      <c r="C24" s="102" t="n"/>
      <c r="D24" s="102" t="n"/>
      <c r="E24" s="103" t="n"/>
      <c r="F24" s="102" t="n"/>
      <c r="G24" s="102" t="n"/>
      <c r="H24" s="102" t="n"/>
      <c r="I24" s="104" t="n"/>
      <c r="J24" s="105" t="n"/>
      <c r="K24" s="105" t="n"/>
      <c r="L24" s="76">
        <f>IF(B24="","",EDATE(B24,12))</f>
        <v/>
      </c>
      <c r="M24" s="102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 ht="18" customHeight="1">
      <c r="A25" s="1" t="n"/>
      <c r="B25" s="101" t="n"/>
      <c r="C25" s="102" t="n"/>
      <c r="D25" s="102" t="n"/>
      <c r="E25" s="103" t="n"/>
      <c r="F25" s="102" t="n"/>
      <c r="G25" s="102" t="n"/>
      <c r="H25" s="102" t="n"/>
      <c r="I25" s="104" t="n"/>
      <c r="J25" s="105" t="n"/>
      <c r="K25" s="105" t="n"/>
      <c r="L25" s="76">
        <f>IF(B25="","",EDATE(B25,12))</f>
        <v/>
      </c>
      <c r="M25" s="102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 ht="18" customHeight="1">
      <c r="A26" s="1" t="n"/>
      <c r="B26" s="101" t="n"/>
      <c r="C26" s="102" t="n"/>
      <c r="D26" s="102" t="n"/>
      <c r="E26" s="103" t="n"/>
      <c r="F26" s="102" t="n"/>
      <c r="G26" s="102" t="n"/>
      <c r="H26" s="102" t="n"/>
      <c r="I26" s="104" t="n"/>
      <c r="J26" s="105" t="n"/>
      <c r="K26" s="105" t="n"/>
      <c r="L26" s="76">
        <f>IF(B26="","",EDATE(B26,12))</f>
        <v/>
      </c>
      <c r="M26" s="102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 ht="18" customHeight="1">
      <c r="A27" s="1" t="n"/>
      <c r="B27" s="101" t="n"/>
      <c r="C27" s="102" t="n"/>
      <c r="D27" s="102" t="n"/>
      <c r="E27" s="103" t="n"/>
      <c r="F27" s="102" t="n"/>
      <c r="G27" s="102" t="n"/>
      <c r="H27" s="102" t="n"/>
      <c r="I27" s="104" t="n"/>
      <c r="J27" s="105" t="n"/>
      <c r="K27" s="105" t="n"/>
      <c r="L27" s="76">
        <f>IF(B27="","",EDATE(B27,12))</f>
        <v/>
      </c>
      <c r="M27" s="102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 ht="18" customHeight="1">
      <c r="A28" s="1" t="n"/>
      <c r="B28" s="101" t="n"/>
      <c r="C28" s="102" t="n"/>
      <c r="D28" s="102" t="n"/>
      <c r="E28" s="103" t="n"/>
      <c r="F28" s="102" t="n"/>
      <c r="G28" s="102" t="n"/>
      <c r="H28" s="102" t="n"/>
      <c r="I28" s="104" t="n"/>
      <c r="J28" s="105" t="n"/>
      <c r="K28" s="105" t="n"/>
      <c r="L28" s="76">
        <f>IF(B28="","",EDATE(B28,12))</f>
        <v/>
      </c>
      <c r="M28" s="102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 ht="18" customHeight="1">
      <c r="A29" s="1" t="n"/>
      <c r="B29" s="101" t="n"/>
      <c r="C29" s="102" t="n"/>
      <c r="D29" s="102" t="n"/>
      <c r="E29" s="103" t="n"/>
      <c r="F29" s="102" t="n"/>
      <c r="G29" s="102" t="n"/>
      <c r="H29" s="102" t="n"/>
      <c r="I29" s="104" t="n"/>
      <c r="J29" s="105" t="n"/>
      <c r="K29" s="105" t="n"/>
      <c r="L29" s="76">
        <f>IF(B29="","",EDATE(B29,12))</f>
        <v/>
      </c>
      <c r="M29" s="102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 ht="18" customHeight="1">
      <c r="A30" s="1" t="n"/>
      <c r="B30" s="101" t="n"/>
      <c r="C30" s="102" t="n"/>
      <c r="D30" s="102" t="n"/>
      <c r="E30" s="103" t="n"/>
      <c r="F30" s="102" t="n"/>
      <c r="G30" s="102" t="n"/>
      <c r="H30" s="102" t="n"/>
      <c r="I30" s="104" t="n"/>
      <c r="J30" s="105" t="n"/>
      <c r="K30" s="105" t="n"/>
      <c r="L30" s="76">
        <f>IF(B30="","",EDATE(B30,12))</f>
        <v/>
      </c>
      <c r="M30" s="102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 ht="18" customHeight="1">
      <c r="A31" s="1" t="n"/>
      <c r="B31" s="101" t="n"/>
      <c r="C31" s="102" t="n"/>
      <c r="D31" s="102" t="n"/>
      <c r="E31" s="103" t="n"/>
      <c r="F31" s="102" t="n"/>
      <c r="G31" s="102" t="n"/>
      <c r="H31" s="102" t="n"/>
      <c r="I31" s="104" t="n"/>
      <c r="J31" s="105" t="n"/>
      <c r="K31" s="105" t="n"/>
      <c r="L31" s="76">
        <f>IF(B31="","",EDATE(B31,12))</f>
        <v/>
      </c>
      <c r="M31" s="102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 ht="18" customHeight="1">
      <c r="A32" s="1" t="n"/>
      <c r="B32" s="101" t="n"/>
      <c r="C32" s="102" t="n"/>
      <c r="D32" s="102" t="n"/>
      <c r="E32" s="103" t="n"/>
      <c r="F32" s="102" t="n"/>
      <c r="G32" s="102" t="n"/>
      <c r="H32" s="102" t="n"/>
      <c r="I32" s="104" t="n"/>
      <c r="J32" s="105" t="n"/>
      <c r="K32" s="105" t="n"/>
      <c r="L32" s="76">
        <f>IF(B32="","",EDATE(B32,12))</f>
        <v/>
      </c>
      <c r="M32" s="102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 ht="18" customHeight="1">
      <c r="A33" s="1" t="n"/>
      <c r="B33" s="101" t="n"/>
      <c r="C33" s="102" t="n"/>
      <c r="D33" s="102" t="n"/>
      <c r="E33" s="103" t="n"/>
      <c r="F33" s="102" t="n"/>
      <c r="G33" s="102" t="n"/>
      <c r="H33" s="102" t="n"/>
      <c r="I33" s="104" t="n"/>
      <c r="J33" s="105" t="n"/>
      <c r="K33" s="105" t="n"/>
      <c r="L33" s="76">
        <f>IF(B33="","",EDATE(B33,12))</f>
        <v/>
      </c>
      <c r="M33" s="102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 ht="18" customHeight="1">
      <c r="A34" s="1" t="n"/>
      <c r="B34" s="101" t="n"/>
      <c r="C34" s="102" t="n"/>
      <c r="D34" s="102" t="n"/>
      <c r="E34" s="103" t="n"/>
      <c r="F34" s="102" t="n"/>
      <c r="G34" s="102" t="n"/>
      <c r="H34" s="102" t="n"/>
      <c r="I34" s="104" t="n"/>
      <c r="J34" s="105" t="n"/>
      <c r="K34" s="105" t="n"/>
      <c r="L34" s="76">
        <f>IF(B34="","",EDATE(B34,12))</f>
        <v/>
      </c>
      <c r="M34" s="102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 ht="18" customHeight="1">
      <c r="A35" s="1" t="n"/>
      <c r="B35" s="101" t="n"/>
      <c r="C35" s="102" t="n"/>
      <c r="D35" s="102" t="n"/>
      <c r="E35" s="103" t="n"/>
      <c r="F35" s="102" t="n"/>
      <c r="G35" s="102" t="n"/>
      <c r="H35" s="102" t="n"/>
      <c r="I35" s="104" t="n"/>
      <c r="J35" s="105" t="n"/>
      <c r="K35" s="105" t="n"/>
      <c r="L35" s="76">
        <f>IF(B35="","",EDATE(B35,12))</f>
        <v/>
      </c>
      <c r="M35" s="102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 ht="18" customHeight="1">
      <c r="A36" s="1" t="n"/>
      <c r="B36" s="101" t="n"/>
      <c r="C36" s="102" t="n"/>
      <c r="D36" s="102" t="n"/>
      <c r="E36" s="103" t="n"/>
      <c r="F36" s="102" t="n"/>
      <c r="G36" s="102" t="n"/>
      <c r="H36" s="102" t="n"/>
      <c r="I36" s="104" t="n"/>
      <c r="J36" s="105" t="n"/>
      <c r="K36" s="105" t="n"/>
      <c r="L36" s="76">
        <f>IF(B36="","",EDATE(B36,12))</f>
        <v/>
      </c>
      <c r="M36" s="102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 ht="18" customHeight="1">
      <c r="A37" s="1" t="n"/>
      <c r="B37" s="101" t="n"/>
      <c r="C37" s="102" t="n"/>
      <c r="D37" s="102" t="n"/>
      <c r="E37" s="103" t="n"/>
      <c r="F37" s="102" t="n"/>
      <c r="G37" s="102" t="n"/>
      <c r="H37" s="102" t="n"/>
      <c r="I37" s="104" t="n"/>
      <c r="J37" s="105" t="n"/>
      <c r="K37" s="105" t="n"/>
      <c r="L37" s="76">
        <f>IF(B37="","",EDATE(B37,12))</f>
        <v/>
      </c>
      <c r="M37" s="102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 ht="18" customHeight="1">
      <c r="A38" s="1" t="n"/>
      <c r="B38" s="101" t="n"/>
      <c r="C38" s="102" t="n"/>
      <c r="D38" s="102" t="n"/>
      <c r="E38" s="103" t="n"/>
      <c r="F38" s="102" t="n"/>
      <c r="G38" s="102" t="n"/>
      <c r="H38" s="102" t="n"/>
      <c r="I38" s="104" t="n"/>
      <c r="J38" s="105" t="n"/>
      <c r="K38" s="105" t="n"/>
      <c r="L38" s="76">
        <f>IF(B38="","",EDATE(B38,12))</f>
        <v/>
      </c>
      <c r="M38" s="102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 ht="18" customHeight="1">
      <c r="A39" s="1" t="n"/>
      <c r="B39" s="101" t="n"/>
      <c r="C39" s="102" t="n"/>
      <c r="D39" s="102" t="n"/>
      <c r="E39" s="103" t="n"/>
      <c r="F39" s="102" t="n"/>
      <c r="G39" s="102" t="n"/>
      <c r="H39" s="102" t="n"/>
      <c r="I39" s="104" t="n"/>
      <c r="J39" s="105" t="n"/>
      <c r="K39" s="105" t="n"/>
      <c r="L39" s="76">
        <f>IF(B39="","",EDATE(B39,12))</f>
        <v/>
      </c>
      <c r="M39" s="102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 ht="18" customHeight="1">
      <c r="A40" s="1" t="n"/>
      <c r="B40" s="101" t="n"/>
      <c r="C40" s="102" t="n"/>
      <c r="D40" s="102" t="n"/>
      <c r="E40" s="103" t="n"/>
      <c r="F40" s="102" t="n"/>
      <c r="G40" s="102" t="n"/>
      <c r="H40" s="102" t="n"/>
      <c r="I40" s="104" t="n"/>
      <c r="J40" s="105" t="n"/>
      <c r="K40" s="105" t="n"/>
      <c r="L40" s="76">
        <f>IF(B40="","",EDATE(B40,12))</f>
        <v/>
      </c>
      <c r="M40" s="102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 ht="18" customHeight="1">
      <c r="A41" s="1" t="n"/>
      <c r="B41" s="101" t="n"/>
      <c r="C41" s="102" t="n"/>
      <c r="D41" s="102" t="n"/>
      <c r="E41" s="103" t="n"/>
      <c r="F41" s="102" t="n"/>
      <c r="G41" s="102" t="n"/>
      <c r="H41" s="102" t="n"/>
      <c r="I41" s="104" t="n"/>
      <c r="J41" s="105" t="n"/>
      <c r="K41" s="105" t="n"/>
      <c r="L41" s="76">
        <f>IF(B41="","",EDATE(B41,12))</f>
        <v/>
      </c>
      <c r="M41" s="102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 ht="18" customHeight="1">
      <c r="A42" s="1" t="n"/>
      <c r="B42" s="101" t="n"/>
      <c r="C42" s="102" t="n"/>
      <c r="D42" s="102" t="n"/>
      <c r="E42" s="103" t="n"/>
      <c r="F42" s="102" t="n"/>
      <c r="G42" s="102" t="n"/>
      <c r="H42" s="102" t="n"/>
      <c r="I42" s="104" t="n"/>
      <c r="J42" s="105" t="n"/>
      <c r="K42" s="105" t="n"/>
      <c r="L42" s="76">
        <f>IF(B42="","",EDATE(B42,12))</f>
        <v/>
      </c>
      <c r="M42" s="102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 ht="18" customHeight="1">
      <c r="A43" s="1" t="n"/>
      <c r="B43" s="101" t="n"/>
      <c r="C43" s="102" t="n"/>
      <c r="D43" s="102" t="n"/>
      <c r="E43" s="103" t="n"/>
      <c r="F43" s="102" t="n"/>
      <c r="G43" s="102" t="n"/>
      <c r="H43" s="102" t="n"/>
      <c r="I43" s="104" t="n"/>
      <c r="J43" s="105" t="n"/>
      <c r="K43" s="105" t="n"/>
      <c r="L43" s="76">
        <f>IF(B43="","",EDATE(B43,12))</f>
        <v/>
      </c>
      <c r="M43" s="102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 ht="18" customHeight="1">
      <c r="A44" s="1" t="n"/>
      <c r="B44" s="101" t="n"/>
      <c r="C44" s="102" t="n"/>
      <c r="D44" s="102" t="n"/>
      <c r="E44" s="103" t="n"/>
      <c r="F44" s="102" t="n"/>
      <c r="G44" s="102" t="n"/>
      <c r="H44" s="102" t="n"/>
      <c r="I44" s="104" t="n"/>
      <c r="J44" s="105" t="n"/>
      <c r="K44" s="105" t="n"/>
      <c r="L44" s="76">
        <f>IF(B44="","",EDATE(B44,12))</f>
        <v/>
      </c>
      <c r="M44" s="102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 ht="18" customHeight="1">
      <c r="A45" s="1" t="n"/>
      <c r="B45" s="101" t="n"/>
      <c r="C45" s="102" t="n"/>
      <c r="D45" s="102" t="n"/>
      <c r="E45" s="103" t="n"/>
      <c r="F45" s="102" t="n"/>
      <c r="G45" s="102" t="n"/>
      <c r="H45" s="102" t="n"/>
      <c r="I45" s="104" t="n"/>
      <c r="J45" s="105" t="n"/>
      <c r="K45" s="105" t="n"/>
      <c r="L45" s="76">
        <f>IF(B45="","",EDATE(B45,12))</f>
        <v/>
      </c>
      <c r="M45" s="102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 ht="18" customHeight="1">
      <c r="A46" s="1" t="n"/>
      <c r="B46" s="101" t="n"/>
      <c r="C46" s="102" t="n"/>
      <c r="D46" s="102" t="n"/>
      <c r="E46" s="103" t="n"/>
      <c r="F46" s="102" t="n"/>
      <c r="G46" s="102" t="n"/>
      <c r="H46" s="102" t="n"/>
      <c r="I46" s="104" t="n"/>
      <c r="J46" s="105" t="n"/>
      <c r="K46" s="105" t="n"/>
      <c r="L46" s="76">
        <f>IF(B46="","",EDATE(B46,12))</f>
        <v/>
      </c>
      <c r="M46" s="102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 ht="18" customHeight="1">
      <c r="A47" s="1" t="n"/>
      <c r="B47" s="101" t="n"/>
      <c r="C47" s="102" t="n"/>
      <c r="D47" s="102" t="n"/>
      <c r="E47" s="103" t="n"/>
      <c r="F47" s="102" t="n"/>
      <c r="G47" s="102" t="n"/>
      <c r="H47" s="102" t="n"/>
      <c r="I47" s="104" t="n"/>
      <c r="J47" s="105" t="n"/>
      <c r="K47" s="105" t="n"/>
      <c r="L47" s="76">
        <f>IF(B47="","",EDATE(B47,12))</f>
        <v/>
      </c>
      <c r="M47" s="102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 ht="18" customHeight="1">
      <c r="A48" s="1" t="n"/>
      <c r="B48" s="101" t="n"/>
      <c r="C48" s="102" t="n"/>
      <c r="D48" s="102" t="n"/>
      <c r="E48" s="103" t="n"/>
      <c r="F48" s="102" t="n"/>
      <c r="G48" s="102" t="n"/>
      <c r="H48" s="102" t="n"/>
      <c r="I48" s="104" t="n"/>
      <c r="J48" s="105" t="n"/>
      <c r="K48" s="105" t="n"/>
      <c r="L48" s="76">
        <f>IF(B48="","",EDATE(B48,12))</f>
        <v/>
      </c>
      <c r="M48" s="102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 ht="18" customHeight="1">
      <c r="A49" s="1" t="n"/>
      <c r="B49" s="101" t="n"/>
      <c r="C49" s="102" t="n"/>
      <c r="D49" s="102" t="n"/>
      <c r="E49" s="103" t="n"/>
      <c r="F49" s="102" t="n"/>
      <c r="G49" s="102" t="n"/>
      <c r="H49" s="102" t="n"/>
      <c r="I49" s="104" t="n"/>
      <c r="J49" s="105" t="n"/>
      <c r="K49" s="105" t="n"/>
      <c r="L49" s="76">
        <f>IF(B49="","",EDATE(B49,12))</f>
        <v/>
      </c>
      <c r="M49" s="102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  <row r="50" ht="18" customHeight="1">
      <c r="A50" s="1" t="n"/>
      <c r="B50" s="101" t="n"/>
      <c r="C50" s="102" t="n"/>
      <c r="D50" s="102" t="n"/>
      <c r="E50" s="103" t="n"/>
      <c r="F50" s="102" t="n"/>
      <c r="G50" s="102" t="n"/>
      <c r="H50" s="102" t="n"/>
      <c r="I50" s="104" t="n"/>
      <c r="J50" s="105" t="n"/>
      <c r="K50" s="105" t="n"/>
      <c r="L50" s="76">
        <f>IF(B50="","",EDATE(B50,12))</f>
        <v/>
      </c>
      <c r="M50" s="102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</row>
    <row r="51" ht="18" customHeight="1">
      <c r="A51" s="1" t="n"/>
      <c r="B51" s="101" t="n"/>
      <c r="C51" s="102" t="n"/>
      <c r="D51" s="102" t="n"/>
      <c r="E51" s="103" t="n"/>
      <c r="F51" s="102" t="n"/>
      <c r="G51" s="102" t="n"/>
      <c r="H51" s="102" t="n"/>
      <c r="I51" s="104" t="n"/>
      <c r="J51" s="105" t="n"/>
      <c r="K51" s="105" t="n"/>
      <c r="L51" s="76">
        <f>IF(B51="","",EDATE(B51,12))</f>
        <v/>
      </c>
      <c r="M51" s="102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</row>
    <row r="52" ht="18" customHeight="1">
      <c r="A52" s="1" t="n"/>
      <c r="B52" s="101" t="n"/>
      <c r="C52" s="102" t="n"/>
      <c r="D52" s="102" t="n"/>
      <c r="E52" s="103" t="n"/>
      <c r="F52" s="102" t="n"/>
      <c r="G52" s="102" t="n"/>
      <c r="H52" s="102" t="n"/>
      <c r="I52" s="104" t="n"/>
      <c r="J52" s="105" t="n"/>
      <c r="K52" s="105" t="n"/>
      <c r="L52" s="76">
        <f>IF(B52="","",EDATE(B52,12))</f>
        <v/>
      </c>
      <c r="M52" s="102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</row>
    <row r="53" ht="18" customHeight="1">
      <c r="A53" s="1" t="n"/>
      <c r="B53" s="101" t="n"/>
      <c r="C53" s="102" t="n"/>
      <c r="D53" s="102" t="n"/>
      <c r="E53" s="103" t="n"/>
      <c r="F53" s="102" t="n"/>
      <c r="G53" s="102" t="n"/>
      <c r="H53" s="102" t="n"/>
      <c r="I53" s="104" t="n"/>
      <c r="J53" s="105" t="n"/>
      <c r="K53" s="105" t="n"/>
      <c r="L53" s="76">
        <f>IF(B53="","",EDATE(B53,12))</f>
        <v/>
      </c>
      <c r="M53" s="102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</row>
    <row r="54" ht="18" customHeight="1">
      <c r="A54" s="1" t="n"/>
      <c r="B54" s="101" t="n"/>
      <c r="C54" s="102" t="n"/>
      <c r="D54" s="102" t="n"/>
      <c r="E54" s="103" t="n"/>
      <c r="F54" s="102" t="n"/>
      <c r="G54" s="102" t="n"/>
      <c r="H54" s="102" t="n"/>
      <c r="I54" s="104" t="n"/>
      <c r="J54" s="105" t="n"/>
      <c r="K54" s="105" t="n"/>
      <c r="L54" s="76">
        <f>IF(B54="","",EDATE(B54,12))</f>
        <v/>
      </c>
      <c r="M54" s="102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</row>
    <row r="55" ht="18" customHeight="1">
      <c r="A55" s="1" t="n"/>
      <c r="B55" s="101" t="n"/>
      <c r="C55" s="102" t="n"/>
      <c r="D55" s="102" t="n"/>
      <c r="E55" s="103" t="n"/>
      <c r="F55" s="102" t="n"/>
      <c r="G55" s="102" t="n"/>
      <c r="H55" s="102" t="n"/>
      <c r="I55" s="104" t="n"/>
      <c r="J55" s="105" t="n"/>
      <c r="K55" s="105" t="n"/>
      <c r="L55" s="76">
        <f>IF(B55="","",EDATE(B55,12))</f>
        <v/>
      </c>
      <c r="M55" s="102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</row>
    <row r="56" ht="18" customHeight="1">
      <c r="A56" s="1" t="n"/>
      <c r="B56" s="101" t="n"/>
      <c r="C56" s="102" t="n"/>
      <c r="D56" s="102" t="n"/>
      <c r="E56" s="103" t="n"/>
      <c r="F56" s="102" t="n"/>
      <c r="G56" s="102" t="n"/>
      <c r="H56" s="102" t="n"/>
      <c r="I56" s="104" t="n"/>
      <c r="J56" s="105" t="n"/>
      <c r="K56" s="105" t="n"/>
      <c r="L56" s="76">
        <f>IF(B56="","",EDATE(B56,12))</f>
        <v/>
      </c>
      <c r="M56" s="102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</row>
    <row r="57" ht="18" customHeight="1">
      <c r="A57" s="1" t="n"/>
      <c r="B57" s="101" t="n"/>
      <c r="C57" s="102" t="n"/>
      <c r="D57" s="102" t="n"/>
      <c r="E57" s="103" t="n"/>
      <c r="F57" s="102" t="n"/>
      <c r="G57" s="102" t="n"/>
      <c r="H57" s="102" t="n"/>
      <c r="I57" s="104" t="n"/>
      <c r="J57" s="105" t="n"/>
      <c r="K57" s="105" t="n"/>
      <c r="L57" s="76">
        <f>IF(B57="","",EDATE(B57,12))</f>
        <v/>
      </c>
      <c r="M57" s="102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</row>
    <row r="58" ht="18" customHeight="1">
      <c r="A58" s="1" t="n"/>
      <c r="B58" s="101" t="n"/>
      <c r="C58" s="102" t="n"/>
      <c r="D58" s="102" t="n"/>
      <c r="E58" s="103" t="n"/>
      <c r="F58" s="102" t="n"/>
      <c r="G58" s="102" t="n"/>
      <c r="H58" s="102" t="n"/>
      <c r="I58" s="104" t="n"/>
      <c r="J58" s="105" t="n"/>
      <c r="K58" s="105" t="n"/>
      <c r="L58" s="76">
        <f>IF(B58="","",EDATE(B58,12))</f>
        <v/>
      </c>
      <c r="M58" s="102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</row>
    <row r="59" ht="18" customHeight="1">
      <c r="A59" s="1" t="n"/>
      <c r="B59" s="101" t="n"/>
      <c r="C59" s="102" t="n"/>
      <c r="D59" s="102" t="n"/>
      <c r="E59" s="103" t="n"/>
      <c r="F59" s="102" t="n"/>
      <c r="G59" s="102" t="n"/>
      <c r="H59" s="102" t="n"/>
      <c r="I59" s="104" t="n"/>
      <c r="J59" s="105" t="n"/>
      <c r="K59" s="105" t="n"/>
      <c r="L59" s="76">
        <f>IF(B59="","",EDATE(B59,12))</f>
        <v/>
      </c>
      <c r="M59" s="102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</row>
    <row r="60" ht="18" customHeight="1">
      <c r="A60" s="1" t="n"/>
      <c r="B60" s="101" t="n"/>
      <c r="C60" s="102" t="n"/>
      <c r="D60" s="102" t="n"/>
      <c r="E60" s="103" t="n"/>
      <c r="F60" s="102" t="n"/>
      <c r="G60" s="102" t="n"/>
      <c r="H60" s="102" t="n"/>
      <c r="I60" s="104" t="n"/>
      <c r="J60" s="105" t="n"/>
      <c r="K60" s="105" t="n"/>
      <c r="L60" s="76">
        <f>IF(B60="","",EDATE(B60,12))</f>
        <v/>
      </c>
      <c r="M60" s="102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</row>
    <row r="61" ht="18" customHeight="1">
      <c r="A61" s="1" t="n"/>
      <c r="B61" s="101" t="n"/>
      <c r="C61" s="102" t="n"/>
      <c r="D61" s="102" t="n"/>
      <c r="E61" s="103" t="n"/>
      <c r="F61" s="102" t="n"/>
      <c r="G61" s="102" t="n"/>
      <c r="H61" s="102" t="n"/>
      <c r="I61" s="104" t="n"/>
      <c r="J61" s="105" t="n"/>
      <c r="K61" s="105" t="n"/>
      <c r="L61" s="76">
        <f>IF(B61="","",EDATE(B61,12))</f>
        <v/>
      </c>
      <c r="M61" s="102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</row>
    <row r="62" ht="18" customHeight="1">
      <c r="A62" s="1" t="n"/>
      <c r="B62" s="101" t="n"/>
      <c r="C62" s="102" t="n"/>
      <c r="D62" s="102" t="n"/>
      <c r="E62" s="103" t="n"/>
      <c r="F62" s="102" t="n"/>
      <c r="G62" s="102" t="n"/>
      <c r="H62" s="102" t="n"/>
      <c r="I62" s="104" t="n"/>
      <c r="J62" s="105" t="n"/>
      <c r="K62" s="105" t="n"/>
      <c r="L62" s="76">
        <f>IF(B62="","",EDATE(B62,12))</f>
        <v/>
      </c>
      <c r="M62" s="102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</row>
    <row r="63" ht="18" customHeight="1">
      <c r="A63" s="1" t="n"/>
      <c r="B63" s="101" t="n"/>
      <c r="C63" s="102" t="n"/>
      <c r="D63" s="102" t="n"/>
      <c r="E63" s="103" t="n"/>
      <c r="F63" s="102" t="n"/>
      <c r="G63" s="102" t="n"/>
      <c r="H63" s="102" t="n"/>
      <c r="I63" s="104" t="n"/>
      <c r="J63" s="105" t="n"/>
      <c r="K63" s="105" t="n"/>
      <c r="L63" s="76">
        <f>IF(B63="","",EDATE(B63,12))</f>
        <v/>
      </c>
      <c r="M63" s="102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</row>
    <row r="64" ht="18" customHeight="1">
      <c r="A64" s="1" t="n"/>
      <c r="B64" s="101" t="n"/>
      <c r="C64" s="102" t="n"/>
      <c r="D64" s="102" t="n"/>
      <c r="E64" s="103" t="n"/>
      <c r="F64" s="102" t="n"/>
      <c r="G64" s="102" t="n"/>
      <c r="H64" s="102" t="n"/>
      <c r="I64" s="104" t="n"/>
      <c r="J64" s="105" t="n"/>
      <c r="K64" s="105" t="n"/>
      <c r="L64" s="76">
        <f>IF(B64="","",EDATE(B64,12))</f>
        <v/>
      </c>
      <c r="M64" s="102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</row>
    <row r="65" ht="18" customHeight="1">
      <c r="A65" s="1" t="n"/>
      <c r="B65" s="101" t="n"/>
      <c r="C65" s="102" t="n"/>
      <c r="D65" s="102" t="n"/>
      <c r="E65" s="103" t="n"/>
      <c r="F65" s="102" t="n"/>
      <c r="G65" s="102" t="n"/>
      <c r="H65" s="102" t="n"/>
      <c r="I65" s="104" t="n"/>
      <c r="J65" s="105" t="n"/>
      <c r="K65" s="105" t="n"/>
      <c r="L65" s="76">
        <f>IF(B65="","",EDATE(B65,12))</f>
        <v/>
      </c>
      <c r="M65" s="102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</row>
    <row r="66" ht="18" customHeight="1">
      <c r="A66" s="1" t="n"/>
      <c r="B66" s="101" t="n"/>
      <c r="C66" s="102" t="n"/>
      <c r="D66" s="102" t="n"/>
      <c r="E66" s="103" t="n"/>
      <c r="F66" s="102" t="n"/>
      <c r="G66" s="102" t="n"/>
      <c r="H66" s="102" t="n"/>
      <c r="I66" s="104" t="n"/>
      <c r="J66" s="105" t="n"/>
      <c r="K66" s="105" t="n"/>
      <c r="L66" s="76">
        <f>IF(B66="","",EDATE(B66,12))</f>
        <v/>
      </c>
      <c r="M66" s="102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</row>
    <row r="67" ht="18" customHeight="1">
      <c r="A67" s="1" t="n"/>
      <c r="B67" s="101" t="n"/>
      <c r="C67" s="102" t="n"/>
      <c r="D67" s="102" t="n"/>
      <c r="E67" s="103" t="n"/>
      <c r="F67" s="102" t="n"/>
      <c r="G67" s="102" t="n"/>
      <c r="H67" s="102" t="n"/>
      <c r="I67" s="104" t="n"/>
      <c r="J67" s="105" t="n"/>
      <c r="K67" s="105" t="n"/>
      <c r="L67" s="76">
        <f>IF(B67="","",EDATE(B67,12))</f>
        <v/>
      </c>
      <c r="M67" s="102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</row>
    <row r="68" ht="18" customHeight="1">
      <c r="A68" s="1" t="n"/>
      <c r="B68" s="101" t="n"/>
      <c r="C68" s="102" t="n"/>
      <c r="D68" s="102" t="n"/>
      <c r="E68" s="103" t="n"/>
      <c r="F68" s="102" t="n"/>
      <c r="G68" s="102" t="n"/>
      <c r="H68" s="102" t="n"/>
      <c r="I68" s="104" t="n"/>
      <c r="J68" s="105" t="n"/>
      <c r="K68" s="105" t="n"/>
      <c r="L68" s="76">
        <f>IF(B68="","",EDATE(B68,12))</f>
        <v/>
      </c>
      <c r="M68" s="102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</row>
    <row r="69" ht="18" customHeight="1">
      <c r="A69" s="1" t="n"/>
      <c r="B69" s="101" t="n"/>
      <c r="C69" s="102" t="n"/>
      <c r="D69" s="102" t="n"/>
      <c r="E69" s="103" t="n"/>
      <c r="F69" s="102" t="n"/>
      <c r="G69" s="102" t="n"/>
      <c r="H69" s="102" t="n"/>
      <c r="I69" s="104" t="n"/>
      <c r="J69" s="105" t="n"/>
      <c r="K69" s="105" t="n"/>
      <c r="L69" s="76">
        <f>IF(B69="","",EDATE(B69,12))</f>
        <v/>
      </c>
      <c r="M69" s="102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</row>
    <row r="70" ht="18" customHeight="1">
      <c r="A70" s="1" t="n"/>
      <c r="B70" s="101" t="n"/>
      <c r="C70" s="102" t="n"/>
      <c r="D70" s="102" t="n"/>
      <c r="E70" s="103" t="n"/>
      <c r="F70" s="102" t="n"/>
      <c r="G70" s="102" t="n"/>
      <c r="H70" s="102" t="n"/>
      <c r="I70" s="104" t="n"/>
      <c r="J70" s="105" t="n"/>
      <c r="K70" s="105" t="n"/>
      <c r="L70" s="76">
        <f>IF(B70="","",EDATE(B70,12))</f>
        <v/>
      </c>
      <c r="M70" s="102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</row>
    <row r="71" ht="18" customHeight="1">
      <c r="A71" s="1" t="n"/>
      <c r="B71" s="101" t="n"/>
      <c r="C71" s="102" t="n"/>
      <c r="D71" s="102" t="n"/>
      <c r="E71" s="103" t="n"/>
      <c r="F71" s="102" t="n"/>
      <c r="G71" s="102" t="n"/>
      <c r="H71" s="102" t="n"/>
      <c r="I71" s="104" t="n"/>
      <c r="J71" s="105" t="n"/>
      <c r="K71" s="105" t="n"/>
      <c r="L71" s="76">
        <f>IF(B71="","",EDATE(B71,12))</f>
        <v/>
      </c>
      <c r="M71" s="102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</row>
    <row r="72" ht="18" customHeight="1">
      <c r="A72" s="1" t="n"/>
      <c r="B72" s="101" t="n"/>
      <c r="C72" s="102" t="n"/>
      <c r="D72" s="102" t="n"/>
      <c r="E72" s="103" t="n"/>
      <c r="F72" s="102" t="n"/>
      <c r="G72" s="102" t="n"/>
      <c r="H72" s="102" t="n"/>
      <c r="I72" s="104" t="n"/>
      <c r="J72" s="105" t="n"/>
      <c r="K72" s="105" t="n"/>
      <c r="L72" s="76">
        <f>IF(B72="","",EDATE(B72,12))</f>
        <v/>
      </c>
      <c r="M72" s="102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</row>
    <row r="73" ht="18" customHeight="1">
      <c r="A73" s="1" t="n"/>
      <c r="B73" s="101" t="n"/>
      <c r="C73" s="102" t="n"/>
      <c r="D73" s="102" t="n"/>
      <c r="E73" s="103" t="n"/>
      <c r="F73" s="102" t="n"/>
      <c r="G73" s="102" t="n"/>
      <c r="H73" s="102" t="n"/>
      <c r="I73" s="104" t="n"/>
      <c r="J73" s="105" t="n"/>
      <c r="K73" s="105" t="n"/>
      <c r="L73" s="76">
        <f>IF(B73="","",EDATE(B73,12))</f>
        <v/>
      </c>
      <c r="M73" s="102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</row>
    <row r="74" ht="18" customHeight="1">
      <c r="A74" s="1" t="n"/>
      <c r="B74" s="101" t="n"/>
      <c r="C74" s="102" t="n"/>
      <c r="D74" s="102" t="n"/>
      <c r="E74" s="103" t="n"/>
      <c r="F74" s="102" t="n"/>
      <c r="G74" s="102" t="n"/>
      <c r="H74" s="102" t="n"/>
      <c r="I74" s="104" t="n"/>
      <c r="J74" s="105" t="n"/>
      <c r="K74" s="105" t="n"/>
      <c r="L74" s="76">
        <f>IF(B74="","",EDATE(B74,12))</f>
        <v/>
      </c>
      <c r="M74" s="102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</row>
    <row r="75" ht="18" customHeight="1">
      <c r="A75" s="1" t="n"/>
      <c r="B75" s="101" t="n"/>
      <c r="C75" s="102" t="n"/>
      <c r="D75" s="102" t="n"/>
      <c r="E75" s="103" t="n"/>
      <c r="F75" s="102" t="n"/>
      <c r="G75" s="102" t="n"/>
      <c r="H75" s="102" t="n"/>
      <c r="I75" s="104" t="n"/>
      <c r="J75" s="105" t="n"/>
      <c r="K75" s="105" t="n"/>
      <c r="L75" s="76">
        <f>IF(B75="","",EDATE(B75,12))</f>
        <v/>
      </c>
      <c r="M75" s="102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</row>
    <row r="76" ht="18" customHeight="1">
      <c r="A76" s="1" t="n"/>
      <c r="B76" s="101" t="n"/>
      <c r="C76" s="102" t="n"/>
      <c r="D76" s="102" t="n"/>
      <c r="E76" s="103" t="n"/>
      <c r="F76" s="102" t="n"/>
      <c r="G76" s="102" t="n"/>
      <c r="H76" s="102" t="n"/>
      <c r="I76" s="104" t="n"/>
      <c r="J76" s="105" t="n"/>
      <c r="K76" s="105" t="n"/>
      <c r="L76" s="76">
        <f>IF(B76="","",EDATE(B76,12))</f>
        <v/>
      </c>
      <c r="M76" s="102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</row>
    <row r="77" ht="18" customHeight="1">
      <c r="A77" s="1" t="n"/>
      <c r="B77" s="101" t="n"/>
      <c r="C77" s="102" t="n"/>
      <c r="D77" s="102" t="n"/>
      <c r="E77" s="103" t="n"/>
      <c r="F77" s="102" t="n"/>
      <c r="G77" s="102" t="n"/>
      <c r="H77" s="102" t="n"/>
      <c r="I77" s="104" t="n"/>
      <c r="J77" s="105" t="n"/>
      <c r="K77" s="105" t="n"/>
      <c r="L77" s="76">
        <f>IF(B77="","",EDATE(B77,12))</f>
        <v/>
      </c>
      <c r="M77" s="102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</row>
    <row r="78" ht="18" customHeight="1">
      <c r="A78" s="1" t="n"/>
      <c r="B78" s="101" t="n"/>
      <c r="C78" s="102" t="n"/>
      <c r="D78" s="102" t="n"/>
      <c r="E78" s="103" t="n"/>
      <c r="F78" s="102" t="n"/>
      <c r="G78" s="102" t="n"/>
      <c r="H78" s="102" t="n"/>
      <c r="I78" s="104" t="n"/>
      <c r="J78" s="105" t="n"/>
      <c r="K78" s="105" t="n"/>
      <c r="L78" s="76">
        <f>IF(B78="","",EDATE(B78,12))</f>
        <v/>
      </c>
      <c r="M78" s="102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</row>
    <row r="79" ht="18" customHeight="1">
      <c r="A79" s="1" t="n"/>
      <c r="B79" s="101" t="n"/>
      <c r="C79" s="102" t="n"/>
      <c r="D79" s="102" t="n"/>
      <c r="E79" s="103" t="n"/>
      <c r="F79" s="102" t="n"/>
      <c r="G79" s="102" t="n"/>
      <c r="H79" s="102" t="n"/>
      <c r="I79" s="104" t="n"/>
      <c r="J79" s="105" t="n"/>
      <c r="K79" s="105" t="n"/>
      <c r="L79" s="76">
        <f>IF(B79="","",EDATE(B79,12))</f>
        <v/>
      </c>
      <c r="M79" s="102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</row>
    <row r="80" ht="18" customHeight="1">
      <c r="A80" s="1" t="n"/>
      <c r="B80" s="101" t="n"/>
      <c r="C80" s="102" t="n"/>
      <c r="D80" s="102" t="n"/>
      <c r="E80" s="103" t="n"/>
      <c r="F80" s="102" t="n"/>
      <c r="G80" s="102" t="n"/>
      <c r="H80" s="102" t="n"/>
      <c r="I80" s="104" t="n"/>
      <c r="J80" s="105" t="n"/>
      <c r="K80" s="105" t="n"/>
      <c r="L80" s="76">
        <f>IF(B80="","",EDATE(B80,12))</f>
        <v/>
      </c>
      <c r="M80" s="102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</row>
    <row r="81" ht="18" customHeight="1">
      <c r="A81" s="1" t="n"/>
      <c r="B81" s="101" t="n"/>
      <c r="C81" s="102" t="n"/>
      <c r="D81" s="102" t="n"/>
      <c r="E81" s="103" t="n"/>
      <c r="F81" s="102" t="n"/>
      <c r="G81" s="102" t="n"/>
      <c r="H81" s="102" t="n"/>
      <c r="I81" s="104" t="n"/>
      <c r="J81" s="105" t="n"/>
      <c r="K81" s="105" t="n"/>
      <c r="L81" s="76">
        <f>IF(B81="","",EDATE(B81,12))</f>
        <v/>
      </c>
      <c r="M81" s="102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</row>
    <row r="82" ht="18" customHeight="1">
      <c r="A82" s="1" t="n"/>
      <c r="B82" s="101" t="n"/>
      <c r="C82" s="102" t="n"/>
      <c r="D82" s="102" t="n"/>
      <c r="E82" s="103" t="n"/>
      <c r="F82" s="102" t="n"/>
      <c r="G82" s="102" t="n"/>
      <c r="H82" s="102" t="n"/>
      <c r="I82" s="104" t="n"/>
      <c r="J82" s="105" t="n"/>
      <c r="K82" s="105" t="n"/>
      <c r="L82" s="76">
        <f>IF(B82="","",EDATE(B82,12))</f>
        <v/>
      </c>
      <c r="M82" s="102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</row>
    <row r="83" ht="18" customHeight="1">
      <c r="A83" s="1" t="n"/>
      <c r="B83" s="101" t="n"/>
      <c r="C83" s="102" t="n"/>
      <c r="D83" s="102" t="n"/>
      <c r="E83" s="103" t="n"/>
      <c r="F83" s="102" t="n"/>
      <c r="G83" s="102" t="n"/>
      <c r="H83" s="102" t="n"/>
      <c r="I83" s="104" t="n"/>
      <c r="J83" s="105" t="n"/>
      <c r="K83" s="105" t="n"/>
      <c r="L83" s="76">
        <f>IF(B83="","",EDATE(B83,12))</f>
        <v/>
      </c>
      <c r="M83" s="102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</row>
    <row r="84" ht="18" customHeight="1">
      <c r="A84" s="1" t="n"/>
      <c r="B84" s="101" t="n"/>
      <c r="C84" s="102" t="n"/>
      <c r="D84" s="102" t="n"/>
      <c r="E84" s="103" t="n"/>
      <c r="F84" s="102" t="n"/>
      <c r="G84" s="102" t="n"/>
      <c r="H84" s="102" t="n"/>
      <c r="I84" s="104" t="n"/>
      <c r="J84" s="105" t="n"/>
      <c r="K84" s="105" t="n"/>
      <c r="L84" s="76">
        <f>IF(B84="","",EDATE(B84,12))</f>
        <v/>
      </c>
      <c r="M84" s="102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</row>
    <row r="85" ht="18" customHeight="1">
      <c r="A85" s="1" t="n"/>
      <c r="B85" s="101" t="n"/>
      <c r="C85" s="102" t="n"/>
      <c r="D85" s="102" t="n"/>
      <c r="E85" s="103" t="n"/>
      <c r="F85" s="102" t="n"/>
      <c r="G85" s="102" t="n"/>
      <c r="H85" s="102" t="n"/>
      <c r="I85" s="104" t="n"/>
      <c r="J85" s="105" t="n"/>
      <c r="K85" s="105" t="n"/>
      <c r="L85" s="76">
        <f>IF(B85="","",EDATE(B85,12))</f>
        <v/>
      </c>
      <c r="M85" s="102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</row>
    <row r="86" ht="18" customHeight="1">
      <c r="A86" s="1" t="n"/>
      <c r="B86" s="101" t="n"/>
      <c r="C86" s="102" t="n"/>
      <c r="D86" s="102" t="n"/>
      <c r="E86" s="103" t="n"/>
      <c r="F86" s="102" t="n"/>
      <c r="G86" s="102" t="n"/>
      <c r="H86" s="102" t="n"/>
      <c r="I86" s="104" t="n"/>
      <c r="J86" s="105" t="n"/>
      <c r="K86" s="105" t="n"/>
      <c r="L86" s="76">
        <f>IF(B86="","",EDATE(B86,12))</f>
        <v/>
      </c>
      <c r="M86" s="102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</row>
    <row r="87" ht="18" customHeight="1">
      <c r="A87" s="1" t="n"/>
      <c r="B87" s="101" t="n"/>
      <c r="C87" s="102" t="n"/>
      <c r="D87" s="102" t="n"/>
      <c r="E87" s="103" t="n"/>
      <c r="F87" s="102" t="n"/>
      <c r="G87" s="102" t="n"/>
      <c r="H87" s="102" t="n"/>
      <c r="I87" s="104" t="n"/>
      <c r="J87" s="105" t="n"/>
      <c r="K87" s="105" t="n"/>
      <c r="L87" s="76">
        <f>IF(B87="","",EDATE(B87,12))</f>
        <v/>
      </c>
      <c r="M87" s="102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</row>
    <row r="88" ht="18" customHeight="1">
      <c r="A88" s="1" t="n"/>
      <c r="B88" s="101" t="n"/>
      <c r="C88" s="102" t="n"/>
      <c r="D88" s="102" t="n"/>
      <c r="E88" s="103" t="n"/>
      <c r="F88" s="102" t="n"/>
      <c r="G88" s="102" t="n"/>
      <c r="H88" s="102" t="n"/>
      <c r="I88" s="104" t="n"/>
      <c r="J88" s="105" t="n"/>
      <c r="K88" s="105" t="n"/>
      <c r="L88" s="76">
        <f>IF(B88="","",EDATE(B88,12))</f>
        <v/>
      </c>
      <c r="M88" s="102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</row>
    <row r="89" ht="18" customHeight="1">
      <c r="A89" s="1" t="n"/>
      <c r="B89" s="101" t="n"/>
      <c r="C89" s="102" t="n"/>
      <c r="D89" s="102" t="n"/>
      <c r="E89" s="103" t="n"/>
      <c r="F89" s="102" t="n"/>
      <c r="G89" s="102" t="n"/>
      <c r="H89" s="102" t="n"/>
      <c r="I89" s="104" t="n"/>
      <c r="J89" s="105" t="n"/>
      <c r="K89" s="105" t="n"/>
      <c r="L89" s="76">
        <f>IF(B89="","",EDATE(B89,12))</f>
        <v/>
      </c>
      <c r="M89" s="102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</row>
    <row r="90" ht="18" customHeight="1">
      <c r="A90" s="1" t="n"/>
      <c r="B90" s="101" t="n"/>
      <c r="C90" s="102" t="n"/>
      <c r="D90" s="102" t="n"/>
      <c r="E90" s="103" t="n"/>
      <c r="F90" s="102" t="n"/>
      <c r="G90" s="102" t="n"/>
      <c r="H90" s="102" t="n"/>
      <c r="I90" s="104" t="n"/>
      <c r="J90" s="105" t="n"/>
      <c r="K90" s="105" t="n"/>
      <c r="L90" s="76">
        <f>IF(B90="","",EDATE(B90,12))</f>
        <v/>
      </c>
      <c r="M90" s="102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</row>
    <row r="91" ht="18" customHeight="1">
      <c r="A91" s="1" t="n"/>
      <c r="B91" s="101" t="n"/>
      <c r="C91" s="102" t="n"/>
      <c r="D91" s="102" t="n"/>
      <c r="E91" s="103" t="n"/>
      <c r="F91" s="102" t="n"/>
      <c r="G91" s="102" t="n"/>
      <c r="H91" s="102" t="n"/>
      <c r="I91" s="104" t="n"/>
      <c r="J91" s="105" t="n"/>
      <c r="K91" s="105" t="n"/>
      <c r="L91" s="76">
        <f>IF(B91="","",EDATE(B91,12))</f>
        <v/>
      </c>
      <c r="M91" s="102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</row>
    <row r="92" ht="18" customHeight="1">
      <c r="A92" s="1" t="n"/>
      <c r="B92" s="101" t="n"/>
      <c r="C92" s="102" t="n"/>
      <c r="D92" s="102" t="n"/>
      <c r="E92" s="103" t="n"/>
      <c r="F92" s="102" t="n"/>
      <c r="G92" s="102" t="n"/>
      <c r="H92" s="102" t="n"/>
      <c r="I92" s="104" t="n"/>
      <c r="J92" s="105" t="n"/>
      <c r="K92" s="105" t="n"/>
      <c r="L92" s="76">
        <f>IF(B92="","",EDATE(B92,12))</f>
        <v/>
      </c>
      <c r="M92" s="102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</row>
    <row r="93" ht="18" customHeight="1">
      <c r="A93" s="1" t="n"/>
      <c r="B93" s="101" t="n"/>
      <c r="C93" s="102" t="n"/>
      <c r="D93" s="102" t="n"/>
      <c r="E93" s="103" t="n"/>
      <c r="F93" s="102" t="n"/>
      <c r="G93" s="102" t="n"/>
      <c r="H93" s="102" t="n"/>
      <c r="I93" s="104" t="n"/>
      <c r="J93" s="105" t="n"/>
      <c r="K93" s="105" t="n"/>
      <c r="L93" s="76">
        <f>IF(B93="","",EDATE(B93,12))</f>
        <v/>
      </c>
      <c r="M93" s="102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</row>
    <row r="94" ht="18" customHeight="1">
      <c r="A94" s="1" t="n"/>
      <c r="B94" s="101" t="n"/>
      <c r="C94" s="102" t="n"/>
      <c r="D94" s="102" t="n"/>
      <c r="E94" s="103" t="n"/>
      <c r="F94" s="102" t="n"/>
      <c r="G94" s="102" t="n"/>
      <c r="H94" s="102" t="n"/>
      <c r="I94" s="104" t="n"/>
      <c r="J94" s="105" t="n"/>
      <c r="K94" s="105" t="n"/>
      <c r="L94" s="76">
        <f>IF(B94="","",EDATE(B94,12))</f>
        <v/>
      </c>
      <c r="M94" s="102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</row>
    <row r="95" ht="18" customHeight="1">
      <c r="A95" s="1" t="n"/>
      <c r="B95" s="101" t="n"/>
      <c r="C95" s="102" t="n"/>
      <c r="D95" s="102" t="n"/>
      <c r="E95" s="103" t="n"/>
      <c r="F95" s="102" t="n"/>
      <c r="G95" s="102" t="n"/>
      <c r="H95" s="102" t="n"/>
      <c r="I95" s="104" t="n"/>
      <c r="J95" s="105" t="n"/>
      <c r="K95" s="105" t="n"/>
      <c r="L95" s="76">
        <f>IF(B95="","",EDATE(B95,12))</f>
        <v/>
      </c>
      <c r="M95" s="102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</row>
    <row r="96" ht="18" customHeight="1">
      <c r="A96" s="1" t="n"/>
      <c r="B96" s="101" t="n"/>
      <c r="C96" s="102" t="n"/>
      <c r="D96" s="102" t="n"/>
      <c r="E96" s="103" t="n"/>
      <c r="F96" s="102" t="n"/>
      <c r="G96" s="102" t="n"/>
      <c r="H96" s="102" t="n"/>
      <c r="I96" s="104" t="n"/>
      <c r="J96" s="105" t="n"/>
      <c r="K96" s="105" t="n"/>
      <c r="L96" s="76">
        <f>IF(B96="","",EDATE(B96,12))</f>
        <v/>
      </c>
      <c r="M96" s="102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</row>
    <row r="97" ht="18" customHeight="1">
      <c r="A97" s="1" t="n"/>
      <c r="B97" s="101" t="n"/>
      <c r="C97" s="102" t="n"/>
      <c r="D97" s="102" t="n"/>
      <c r="E97" s="103" t="n"/>
      <c r="F97" s="102" t="n"/>
      <c r="G97" s="102" t="n"/>
      <c r="H97" s="102" t="n"/>
      <c r="I97" s="104" t="n"/>
      <c r="J97" s="105" t="n"/>
      <c r="K97" s="105" t="n"/>
      <c r="L97" s="76">
        <f>IF(B97="","",EDATE(B97,12))</f>
        <v/>
      </c>
      <c r="M97" s="102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</row>
    <row r="98" ht="18" customHeight="1">
      <c r="A98" s="1" t="n"/>
      <c r="B98" s="101" t="n"/>
      <c r="C98" s="102" t="n"/>
      <c r="D98" s="102" t="n"/>
      <c r="E98" s="103" t="n"/>
      <c r="F98" s="102" t="n"/>
      <c r="G98" s="102" t="n"/>
      <c r="H98" s="102" t="n"/>
      <c r="I98" s="104" t="n"/>
      <c r="J98" s="105" t="n"/>
      <c r="K98" s="105" t="n"/>
      <c r="L98" s="76">
        <f>IF(B98="","",EDATE(B98,12))</f>
        <v/>
      </c>
      <c r="M98" s="102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</row>
    <row r="99" ht="18" customHeight="1">
      <c r="A99" s="1" t="n"/>
      <c r="B99" s="101" t="n"/>
      <c r="C99" s="102" t="n"/>
      <c r="D99" s="102" t="n"/>
      <c r="E99" s="103" t="n"/>
      <c r="F99" s="102" t="n"/>
      <c r="G99" s="102" t="n"/>
      <c r="H99" s="102" t="n"/>
      <c r="I99" s="104" t="n"/>
      <c r="J99" s="105" t="n"/>
      <c r="K99" s="105" t="n"/>
      <c r="L99" s="76">
        <f>IF(B99="","",EDATE(B99,12))</f>
        <v/>
      </c>
      <c r="M99" s="102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</row>
    <row r="100" ht="18" customHeight="1">
      <c r="A100" s="1" t="n"/>
      <c r="B100" s="101" t="n"/>
      <c r="C100" s="102" t="n"/>
      <c r="D100" s="102" t="n"/>
      <c r="E100" s="103" t="n"/>
      <c r="F100" s="102" t="n"/>
      <c r="G100" s="102" t="n"/>
      <c r="H100" s="102" t="n"/>
      <c r="I100" s="104" t="n"/>
      <c r="J100" s="105" t="n"/>
      <c r="K100" s="105" t="n"/>
      <c r="L100" s="76">
        <f>IF(B100="","",EDATE(B100,12))</f>
        <v/>
      </c>
      <c r="M100" s="102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</row>
    <row r="101" ht="18" customHeight="1">
      <c r="A101" s="1" t="n"/>
      <c r="B101" s="101" t="n"/>
      <c r="C101" s="102" t="n"/>
      <c r="D101" s="102" t="n"/>
      <c r="E101" s="103" t="n"/>
      <c r="F101" s="102" t="n"/>
      <c r="G101" s="102" t="n"/>
      <c r="H101" s="102" t="n"/>
      <c r="I101" s="104" t="n"/>
      <c r="J101" s="105" t="n"/>
      <c r="K101" s="105" t="n"/>
      <c r="L101" s="76">
        <f>IF(B101="","",EDATE(B101,12))</f>
        <v/>
      </c>
      <c r="M101" s="102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</row>
    <row r="102" ht="18" customHeight="1">
      <c r="A102" s="1" t="n"/>
      <c r="B102" s="101" t="n"/>
      <c r="C102" s="102" t="n"/>
      <c r="D102" s="102" t="n"/>
      <c r="E102" s="103" t="n"/>
      <c r="F102" s="102" t="n"/>
      <c r="G102" s="102" t="n"/>
      <c r="H102" s="102" t="n"/>
      <c r="I102" s="104" t="n"/>
      <c r="J102" s="105" t="n"/>
      <c r="K102" s="105" t="n"/>
      <c r="L102" s="76">
        <f>IF(B102="","",EDATE(B102,12))</f>
        <v/>
      </c>
      <c r="M102" s="102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</row>
    <row r="103" ht="18" customHeight="1">
      <c r="A103" s="1" t="n"/>
      <c r="B103" s="101" t="n"/>
      <c r="C103" s="102" t="n"/>
      <c r="D103" s="102" t="n"/>
      <c r="E103" s="103" t="n"/>
      <c r="F103" s="102" t="n"/>
      <c r="G103" s="102" t="n"/>
      <c r="H103" s="102" t="n"/>
      <c r="I103" s="104" t="n"/>
      <c r="J103" s="105" t="n"/>
      <c r="K103" s="105" t="n"/>
      <c r="L103" s="76">
        <f>IF(B103="","",EDATE(B103,12))</f>
        <v/>
      </c>
      <c r="M103" s="102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</row>
    <row r="104" ht="18" customHeight="1">
      <c r="A104" s="1" t="n"/>
      <c r="B104" s="101" t="n"/>
      <c r="C104" s="102" t="n"/>
      <c r="D104" s="102" t="n"/>
      <c r="E104" s="103" t="n"/>
      <c r="F104" s="102" t="n"/>
      <c r="G104" s="102" t="n"/>
      <c r="H104" s="102" t="n"/>
      <c r="I104" s="104" t="n"/>
      <c r="J104" s="105" t="n"/>
      <c r="K104" s="105" t="n"/>
      <c r="L104" s="76">
        <f>IF(B104="","",EDATE(B104,12))</f>
        <v/>
      </c>
      <c r="M104" s="102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</row>
    <row r="105" ht="18" customHeight="1">
      <c r="A105" s="1" t="n"/>
      <c r="B105" s="101" t="n"/>
      <c r="C105" s="102" t="n"/>
      <c r="D105" s="102" t="n"/>
      <c r="E105" s="103" t="n"/>
      <c r="F105" s="102" t="n"/>
      <c r="G105" s="102" t="n"/>
      <c r="H105" s="102" t="n"/>
      <c r="I105" s="104" t="n"/>
      <c r="J105" s="105" t="n"/>
      <c r="K105" s="105" t="n"/>
      <c r="L105" s="76">
        <f>IF(B105="","",EDATE(B105,12))</f>
        <v/>
      </c>
      <c r="M105" s="102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</row>
    <row r="106" ht="18" customHeight="1">
      <c r="A106" s="1" t="n"/>
      <c r="B106" s="101" t="n"/>
      <c r="C106" s="102" t="n"/>
      <c r="D106" s="102" t="n"/>
      <c r="E106" s="103" t="n"/>
      <c r="F106" s="102" t="n"/>
      <c r="G106" s="102" t="n"/>
      <c r="H106" s="102" t="n"/>
      <c r="I106" s="104" t="n"/>
      <c r="J106" s="105" t="n"/>
      <c r="K106" s="105" t="n"/>
      <c r="L106" s="76">
        <f>IF(B106="","",EDATE(B106,12))</f>
        <v/>
      </c>
      <c r="M106" s="102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</row>
    <row r="107" ht="18" customHeight="1">
      <c r="A107" s="1" t="n"/>
      <c r="B107" s="101" t="n"/>
      <c r="C107" s="102" t="n"/>
      <c r="D107" s="102" t="n"/>
      <c r="E107" s="103" t="n"/>
      <c r="F107" s="102" t="n"/>
      <c r="G107" s="102" t="n"/>
      <c r="H107" s="102" t="n"/>
      <c r="I107" s="104" t="n"/>
      <c r="J107" s="105" t="n"/>
      <c r="K107" s="105" t="n"/>
      <c r="L107" s="76">
        <f>IF(B107="","",EDATE(B107,12))</f>
        <v/>
      </c>
      <c r="M107" s="102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</row>
    <row r="108" ht="18" customHeight="1">
      <c r="A108" s="1" t="n"/>
      <c r="B108" s="101" t="n"/>
      <c r="C108" s="102" t="n"/>
      <c r="D108" s="102" t="n"/>
      <c r="E108" s="103" t="n"/>
      <c r="F108" s="102" t="n"/>
      <c r="G108" s="102" t="n"/>
      <c r="H108" s="102" t="n"/>
      <c r="I108" s="104" t="n"/>
      <c r="J108" s="105" t="n"/>
      <c r="K108" s="105" t="n"/>
      <c r="L108" s="76">
        <f>IF(B108="","",EDATE(B108,12))</f>
        <v/>
      </c>
      <c r="M108" s="102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</row>
    <row r="109" ht="18" customHeight="1">
      <c r="A109" s="1" t="n"/>
      <c r="B109" s="101" t="n"/>
      <c r="C109" s="102" t="n"/>
      <c r="D109" s="102" t="n"/>
      <c r="E109" s="103" t="n"/>
      <c r="F109" s="102" t="n"/>
      <c r="G109" s="102" t="n"/>
      <c r="H109" s="102" t="n"/>
      <c r="I109" s="104" t="n"/>
      <c r="J109" s="105" t="n"/>
      <c r="K109" s="105" t="n"/>
      <c r="L109" s="76">
        <f>IF(B109="","",EDATE(B109,12))</f>
        <v/>
      </c>
      <c r="M109" s="102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</row>
    <row r="110" ht="18" customHeight="1">
      <c r="A110" s="1" t="n"/>
      <c r="B110" s="101" t="n"/>
      <c r="C110" s="102" t="n"/>
      <c r="D110" s="102" t="n"/>
      <c r="E110" s="103" t="n"/>
      <c r="F110" s="102" t="n"/>
      <c r="G110" s="102" t="n"/>
      <c r="H110" s="102" t="n"/>
      <c r="I110" s="104" t="n"/>
      <c r="J110" s="105" t="n"/>
      <c r="K110" s="105" t="n"/>
      <c r="L110" s="76">
        <f>IF(B110="","",EDATE(B110,12))</f>
        <v/>
      </c>
      <c r="M110" s="102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</row>
    <row r="111" ht="18" customHeight="1">
      <c r="A111" s="1" t="n"/>
      <c r="B111" s="101" t="n"/>
      <c r="C111" s="102" t="n"/>
      <c r="D111" s="102" t="n"/>
      <c r="E111" s="103" t="n"/>
      <c r="F111" s="102" t="n"/>
      <c r="G111" s="102" t="n"/>
      <c r="H111" s="102" t="n"/>
      <c r="I111" s="104" t="n"/>
      <c r="J111" s="105" t="n"/>
      <c r="K111" s="105" t="n"/>
      <c r="L111" s="76">
        <f>IF(B111="","",EDATE(B111,12))</f>
        <v/>
      </c>
      <c r="M111" s="102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</row>
    <row r="112" ht="18" customHeight="1">
      <c r="A112" s="1" t="n"/>
      <c r="B112" s="101" t="n"/>
      <c r="C112" s="102" t="n"/>
      <c r="D112" s="102" t="n"/>
      <c r="E112" s="103" t="n"/>
      <c r="F112" s="102" t="n"/>
      <c r="G112" s="102" t="n"/>
      <c r="H112" s="102" t="n"/>
      <c r="I112" s="104" t="n"/>
      <c r="J112" s="105" t="n"/>
      <c r="K112" s="105" t="n"/>
      <c r="L112" s="76">
        <f>IF(B112="","",EDATE(B112,12))</f>
        <v/>
      </c>
      <c r="M112" s="102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</row>
    <row r="113" ht="18" customHeight="1">
      <c r="A113" s="1" t="n"/>
      <c r="B113" s="101" t="n"/>
      <c r="C113" s="102" t="n"/>
      <c r="D113" s="102" t="n"/>
      <c r="E113" s="103" t="n"/>
      <c r="F113" s="102" t="n"/>
      <c r="G113" s="102" t="n"/>
      <c r="H113" s="102" t="n"/>
      <c r="I113" s="104" t="n"/>
      <c r="J113" s="105" t="n"/>
      <c r="K113" s="105" t="n"/>
      <c r="L113" s="76">
        <f>IF(B113="","",EDATE(B113,12))</f>
        <v/>
      </c>
      <c r="M113" s="102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</row>
    <row r="114" ht="18" customHeight="1">
      <c r="A114" s="1" t="n"/>
      <c r="B114" s="101" t="n"/>
      <c r="C114" s="102" t="n"/>
      <c r="D114" s="102" t="n"/>
      <c r="E114" s="103" t="n"/>
      <c r="F114" s="102" t="n"/>
      <c r="G114" s="102" t="n"/>
      <c r="H114" s="102" t="n"/>
      <c r="I114" s="104" t="n"/>
      <c r="J114" s="105" t="n"/>
      <c r="K114" s="105" t="n"/>
      <c r="L114" s="76">
        <f>IF(B114="","",EDATE(B114,12))</f>
        <v/>
      </c>
      <c r="M114" s="102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</row>
    <row r="115" ht="18" customHeight="1">
      <c r="A115" s="1" t="n"/>
      <c r="B115" s="101" t="n"/>
      <c r="C115" s="102" t="n"/>
      <c r="D115" s="102" t="n"/>
      <c r="E115" s="103" t="n"/>
      <c r="F115" s="102" t="n"/>
      <c r="G115" s="102" t="n"/>
      <c r="H115" s="102" t="n"/>
      <c r="I115" s="104" t="n"/>
      <c r="J115" s="105" t="n"/>
      <c r="K115" s="105" t="n"/>
      <c r="L115" s="76">
        <f>IF(B115="","",EDATE(B115,12))</f>
        <v/>
      </c>
      <c r="M115" s="102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</row>
    <row r="116" ht="18" customHeight="1">
      <c r="A116" s="1" t="n"/>
      <c r="B116" s="101" t="n"/>
      <c r="C116" s="102" t="n"/>
      <c r="D116" s="102" t="n"/>
      <c r="E116" s="103" t="n"/>
      <c r="F116" s="102" t="n"/>
      <c r="G116" s="102" t="n"/>
      <c r="H116" s="102" t="n"/>
      <c r="I116" s="104" t="n"/>
      <c r="J116" s="105" t="n"/>
      <c r="K116" s="105" t="n"/>
      <c r="L116" s="76">
        <f>IF(B116="","",EDATE(B116,12))</f>
        <v/>
      </c>
      <c r="M116" s="102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</row>
    <row r="117" ht="18" customHeight="1">
      <c r="A117" s="1" t="n"/>
      <c r="B117" s="101" t="n"/>
      <c r="C117" s="102" t="n"/>
      <c r="D117" s="102" t="n"/>
      <c r="E117" s="103" t="n"/>
      <c r="F117" s="102" t="n"/>
      <c r="G117" s="102" t="n"/>
      <c r="H117" s="102" t="n"/>
      <c r="I117" s="104" t="n"/>
      <c r="J117" s="105" t="n"/>
      <c r="K117" s="105" t="n"/>
      <c r="L117" s="76">
        <f>IF(B117="","",EDATE(B117,12))</f>
        <v/>
      </c>
      <c r="M117" s="102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</row>
    <row r="118" ht="18" customHeight="1">
      <c r="A118" s="1" t="n"/>
      <c r="B118" s="101" t="n"/>
      <c r="C118" s="102" t="n"/>
      <c r="D118" s="102" t="n"/>
      <c r="E118" s="103" t="n"/>
      <c r="F118" s="102" t="n"/>
      <c r="G118" s="102" t="n"/>
      <c r="H118" s="102" t="n"/>
      <c r="I118" s="104" t="n"/>
      <c r="J118" s="105" t="n"/>
      <c r="K118" s="105" t="n"/>
      <c r="L118" s="76">
        <f>IF(B118="","",EDATE(B118,12))</f>
        <v/>
      </c>
      <c r="M118" s="102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</row>
    <row r="119" ht="18" customHeight="1">
      <c r="A119" s="1" t="n"/>
      <c r="B119" s="101" t="n"/>
      <c r="C119" s="102" t="n"/>
      <c r="D119" s="102" t="n"/>
      <c r="E119" s="103" t="n"/>
      <c r="F119" s="102" t="n"/>
      <c r="G119" s="102" t="n"/>
      <c r="H119" s="102" t="n"/>
      <c r="I119" s="104" t="n"/>
      <c r="J119" s="105" t="n"/>
      <c r="K119" s="105" t="n"/>
      <c r="L119" s="76">
        <f>IF(B119="","",EDATE(B119,12))</f>
        <v/>
      </c>
      <c r="M119" s="102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</row>
    <row r="120" ht="18" customHeight="1">
      <c r="A120" s="1" t="n"/>
      <c r="B120" s="101" t="n"/>
      <c r="C120" s="102" t="n"/>
      <c r="D120" s="102" t="n"/>
      <c r="E120" s="103" t="n"/>
      <c r="F120" s="102" t="n"/>
      <c r="G120" s="102" t="n"/>
      <c r="H120" s="102" t="n"/>
      <c r="I120" s="104" t="n"/>
      <c r="J120" s="105" t="n"/>
      <c r="K120" s="105" t="n"/>
      <c r="L120" s="76">
        <f>IF(B120="","",EDATE(B120,12))</f>
        <v/>
      </c>
      <c r="M120" s="102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</row>
    <row r="121" ht="18" customHeight="1">
      <c r="A121" s="1" t="n"/>
      <c r="B121" s="101" t="n"/>
      <c r="C121" s="102" t="n"/>
      <c r="D121" s="102" t="n"/>
      <c r="E121" s="103" t="n"/>
      <c r="F121" s="102" t="n"/>
      <c r="G121" s="102" t="n"/>
      <c r="H121" s="102" t="n"/>
      <c r="I121" s="104" t="n"/>
      <c r="J121" s="105" t="n"/>
      <c r="K121" s="105" t="n"/>
      <c r="L121" s="76">
        <f>IF(B121="","",EDATE(B121,12))</f>
        <v/>
      </c>
      <c r="M121" s="102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</row>
    <row r="122" ht="18" customHeight="1">
      <c r="A122" s="1" t="n"/>
      <c r="B122" s="101" t="n"/>
      <c r="C122" s="102" t="n"/>
      <c r="D122" s="102" t="n"/>
      <c r="E122" s="103" t="n"/>
      <c r="F122" s="102" t="n"/>
      <c r="G122" s="102" t="n"/>
      <c r="H122" s="102" t="n"/>
      <c r="I122" s="104" t="n"/>
      <c r="J122" s="105" t="n"/>
      <c r="K122" s="105" t="n"/>
      <c r="L122" s="76">
        <f>IF(B122="","",EDATE(B122,12))</f>
        <v/>
      </c>
      <c r="M122" s="102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</row>
    <row r="123" ht="18" customHeight="1">
      <c r="A123" s="1" t="n"/>
      <c r="B123" s="101" t="n"/>
      <c r="C123" s="102" t="n"/>
      <c r="D123" s="102" t="n"/>
      <c r="E123" s="103" t="n"/>
      <c r="F123" s="102" t="n"/>
      <c r="G123" s="102" t="n"/>
      <c r="H123" s="102" t="n"/>
      <c r="I123" s="104" t="n"/>
      <c r="J123" s="105" t="n"/>
      <c r="K123" s="105" t="n"/>
      <c r="L123" s="76">
        <f>IF(B123="","",EDATE(B123,12))</f>
        <v/>
      </c>
      <c r="M123" s="102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</row>
    <row r="124" ht="18" customHeight="1">
      <c r="A124" s="1" t="n"/>
      <c r="B124" s="101" t="n"/>
      <c r="C124" s="102" t="n"/>
      <c r="D124" s="102" t="n"/>
      <c r="E124" s="103" t="n"/>
      <c r="F124" s="102" t="n"/>
      <c r="G124" s="102" t="n"/>
      <c r="H124" s="102" t="n"/>
      <c r="I124" s="104" t="n"/>
      <c r="J124" s="105" t="n"/>
      <c r="K124" s="105" t="n"/>
      <c r="L124" s="76">
        <f>IF(B124="","",EDATE(B124,12))</f>
        <v/>
      </c>
      <c r="M124" s="102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</row>
    <row r="125" ht="18" customHeight="1">
      <c r="A125" s="1" t="n"/>
      <c r="B125" s="101" t="n"/>
      <c r="C125" s="102" t="n"/>
      <c r="D125" s="102" t="n"/>
      <c r="E125" s="103" t="n"/>
      <c r="F125" s="102" t="n"/>
      <c r="G125" s="102" t="n"/>
      <c r="H125" s="102" t="n"/>
      <c r="I125" s="104" t="n"/>
      <c r="J125" s="105" t="n"/>
      <c r="K125" s="105" t="n"/>
      <c r="L125" s="76">
        <f>IF(B125="","",EDATE(B125,12))</f>
        <v/>
      </c>
      <c r="M125" s="102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</row>
    <row r="126" ht="18" customHeight="1">
      <c r="A126" s="1" t="n"/>
      <c r="B126" s="101" t="n"/>
      <c r="C126" s="102" t="n"/>
      <c r="D126" s="102" t="n"/>
      <c r="E126" s="103" t="n"/>
      <c r="F126" s="102" t="n"/>
      <c r="G126" s="102" t="n"/>
      <c r="H126" s="102" t="n"/>
      <c r="I126" s="104" t="n"/>
      <c r="J126" s="105" t="n"/>
      <c r="K126" s="105" t="n"/>
      <c r="L126" s="76">
        <f>IF(B126="","",EDATE(B126,12))</f>
        <v/>
      </c>
      <c r="M126" s="102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</row>
    <row r="127" ht="18" customHeight="1">
      <c r="A127" s="1" t="n"/>
      <c r="B127" s="101" t="n"/>
      <c r="C127" s="102" t="n"/>
      <c r="D127" s="102" t="n"/>
      <c r="E127" s="103" t="n"/>
      <c r="F127" s="102" t="n"/>
      <c r="G127" s="102" t="n"/>
      <c r="H127" s="102" t="n"/>
      <c r="I127" s="104" t="n"/>
      <c r="J127" s="105" t="n"/>
      <c r="K127" s="105" t="n"/>
      <c r="L127" s="76">
        <f>IF(B127="","",EDATE(B127,12))</f>
        <v/>
      </c>
      <c r="M127" s="102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</row>
    <row r="128" ht="18" customHeight="1">
      <c r="A128" s="1" t="n"/>
      <c r="B128" s="101" t="n"/>
      <c r="C128" s="102" t="n"/>
      <c r="D128" s="102" t="n"/>
      <c r="E128" s="103" t="n"/>
      <c r="F128" s="102" t="n"/>
      <c r="G128" s="102" t="n"/>
      <c r="H128" s="102" t="n"/>
      <c r="I128" s="104" t="n"/>
      <c r="J128" s="105" t="n"/>
      <c r="K128" s="105" t="n"/>
      <c r="L128" s="76">
        <f>IF(B128="","",EDATE(B128,12))</f>
        <v/>
      </c>
      <c r="M128" s="102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</row>
    <row r="129" ht="18" customHeight="1">
      <c r="A129" s="1" t="n"/>
      <c r="B129" s="101" t="n"/>
      <c r="C129" s="102" t="n"/>
      <c r="D129" s="102" t="n"/>
      <c r="E129" s="103" t="n"/>
      <c r="F129" s="102" t="n"/>
      <c r="G129" s="102" t="n"/>
      <c r="H129" s="102" t="n"/>
      <c r="I129" s="104" t="n"/>
      <c r="J129" s="105" t="n"/>
      <c r="K129" s="105" t="n"/>
      <c r="L129" s="76">
        <f>IF(B129="","",EDATE(B129,12))</f>
        <v/>
      </c>
      <c r="M129" s="102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</row>
    <row r="130" ht="18" customHeight="1">
      <c r="A130" s="1" t="n"/>
      <c r="B130" s="101" t="n"/>
      <c r="C130" s="102" t="n"/>
      <c r="D130" s="102" t="n"/>
      <c r="E130" s="103" t="n"/>
      <c r="F130" s="102" t="n"/>
      <c r="G130" s="102" t="n"/>
      <c r="H130" s="102" t="n"/>
      <c r="I130" s="104" t="n"/>
      <c r="J130" s="105" t="n"/>
      <c r="K130" s="105" t="n"/>
      <c r="L130" s="76">
        <f>IF(B130="","",EDATE(B130,12))</f>
        <v/>
      </c>
      <c r="M130" s="102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</row>
    <row r="131" ht="18" customHeight="1">
      <c r="A131" s="1" t="n"/>
      <c r="B131" s="101" t="n"/>
      <c r="C131" s="102" t="n"/>
      <c r="D131" s="102" t="n"/>
      <c r="E131" s="103" t="n"/>
      <c r="F131" s="102" t="n"/>
      <c r="G131" s="102" t="n"/>
      <c r="H131" s="102" t="n"/>
      <c r="I131" s="104" t="n"/>
      <c r="J131" s="105" t="n"/>
      <c r="K131" s="105" t="n"/>
      <c r="L131" s="76">
        <f>IF(B131="","",EDATE(B131,12))</f>
        <v/>
      </c>
      <c r="M131" s="102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</row>
    <row r="132" ht="18" customHeight="1">
      <c r="A132" s="1" t="n"/>
      <c r="B132" s="101" t="n"/>
      <c r="C132" s="102" t="n"/>
      <c r="D132" s="102" t="n"/>
      <c r="E132" s="103" t="n"/>
      <c r="F132" s="102" t="n"/>
      <c r="G132" s="102" t="n"/>
      <c r="H132" s="102" t="n"/>
      <c r="I132" s="104" t="n"/>
      <c r="J132" s="105" t="n"/>
      <c r="K132" s="105" t="n"/>
      <c r="L132" s="76">
        <f>IF(B132="","",EDATE(B132,12))</f>
        <v/>
      </c>
      <c r="M132" s="102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</row>
    <row r="133" ht="18" customHeight="1">
      <c r="A133" s="1" t="n"/>
      <c r="B133" s="101" t="n"/>
      <c r="C133" s="102" t="n"/>
      <c r="D133" s="102" t="n"/>
      <c r="E133" s="103" t="n"/>
      <c r="F133" s="102" t="n"/>
      <c r="G133" s="102" t="n"/>
      <c r="H133" s="102" t="n"/>
      <c r="I133" s="104" t="n"/>
      <c r="J133" s="105" t="n"/>
      <c r="K133" s="105" t="n"/>
      <c r="L133" s="76">
        <f>IF(B133="","",EDATE(B133,12))</f>
        <v/>
      </c>
      <c r="M133" s="102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</row>
    <row r="134" ht="18" customHeight="1">
      <c r="A134" s="1" t="n"/>
      <c r="B134" s="101" t="n"/>
      <c r="C134" s="102" t="n"/>
      <c r="D134" s="102" t="n"/>
      <c r="E134" s="103" t="n"/>
      <c r="F134" s="102" t="n"/>
      <c r="G134" s="102" t="n"/>
      <c r="H134" s="102" t="n"/>
      <c r="I134" s="104" t="n"/>
      <c r="J134" s="105" t="n"/>
      <c r="K134" s="105" t="n"/>
      <c r="L134" s="76">
        <f>IF(B134="","",EDATE(B134,12))</f>
        <v/>
      </c>
      <c r="M134" s="102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</row>
    <row r="135" ht="18" customHeight="1">
      <c r="A135" s="1" t="n"/>
      <c r="B135" s="101" t="n"/>
      <c r="C135" s="102" t="n"/>
      <c r="D135" s="102" t="n"/>
      <c r="E135" s="103" t="n"/>
      <c r="F135" s="102" t="n"/>
      <c r="G135" s="102" t="n"/>
      <c r="H135" s="102" t="n"/>
      <c r="I135" s="104" t="n"/>
      <c r="J135" s="105" t="n"/>
      <c r="K135" s="105" t="n"/>
      <c r="L135" s="76">
        <f>IF(B135="","",EDATE(B135,12))</f>
        <v/>
      </c>
      <c r="M135" s="102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</row>
    <row r="136" ht="18" customHeight="1">
      <c r="A136" s="1" t="n"/>
      <c r="B136" s="101" t="n"/>
      <c r="C136" s="102" t="n"/>
      <c r="D136" s="102" t="n"/>
      <c r="E136" s="103" t="n"/>
      <c r="F136" s="102" t="n"/>
      <c r="G136" s="102" t="n"/>
      <c r="H136" s="102" t="n"/>
      <c r="I136" s="104" t="n"/>
      <c r="J136" s="105" t="n"/>
      <c r="K136" s="105" t="n"/>
      <c r="L136" s="76">
        <f>IF(B136="","",EDATE(B136,12))</f>
        <v/>
      </c>
      <c r="M136" s="102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</row>
    <row r="137" ht="18" customHeight="1">
      <c r="A137" s="1" t="n"/>
      <c r="B137" s="101" t="n"/>
      <c r="C137" s="102" t="n"/>
      <c r="D137" s="102" t="n"/>
      <c r="E137" s="103" t="n"/>
      <c r="F137" s="102" t="n"/>
      <c r="G137" s="102" t="n"/>
      <c r="H137" s="102" t="n"/>
      <c r="I137" s="104" t="n"/>
      <c r="J137" s="105" t="n"/>
      <c r="K137" s="105" t="n"/>
      <c r="L137" s="76">
        <f>IF(B137="","",EDATE(B137,12))</f>
        <v/>
      </c>
      <c r="M137" s="102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</row>
    <row r="138" ht="18" customHeight="1">
      <c r="A138" s="1" t="n"/>
      <c r="B138" s="101" t="n"/>
      <c r="C138" s="102" t="n"/>
      <c r="D138" s="102" t="n"/>
      <c r="E138" s="103" t="n"/>
      <c r="F138" s="102" t="n"/>
      <c r="G138" s="102" t="n"/>
      <c r="H138" s="102" t="n"/>
      <c r="I138" s="104" t="n"/>
      <c r="J138" s="105" t="n"/>
      <c r="K138" s="105" t="n"/>
      <c r="L138" s="76">
        <f>IF(B138="","",EDATE(B138,12))</f>
        <v/>
      </c>
      <c r="M138" s="102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</row>
    <row r="139" ht="18" customHeight="1">
      <c r="A139" s="1" t="n"/>
      <c r="B139" s="101" t="n"/>
      <c r="C139" s="102" t="n"/>
      <c r="D139" s="102" t="n"/>
      <c r="E139" s="103" t="n"/>
      <c r="F139" s="102" t="n"/>
      <c r="G139" s="102" t="n"/>
      <c r="H139" s="102" t="n"/>
      <c r="I139" s="104" t="n"/>
      <c r="J139" s="105" t="n"/>
      <c r="K139" s="105" t="n"/>
      <c r="L139" s="76">
        <f>IF(B139="","",EDATE(B139,12))</f>
        <v/>
      </c>
      <c r="M139" s="102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</row>
    <row r="140" ht="18" customHeight="1">
      <c r="A140" s="1" t="n"/>
      <c r="B140" s="101" t="n"/>
      <c r="C140" s="102" t="n"/>
      <c r="D140" s="102" t="n"/>
      <c r="E140" s="103" t="n"/>
      <c r="F140" s="102" t="n"/>
      <c r="G140" s="102" t="n"/>
      <c r="H140" s="102" t="n"/>
      <c r="I140" s="104" t="n"/>
      <c r="J140" s="105" t="n"/>
      <c r="K140" s="105" t="n"/>
      <c r="L140" s="76">
        <f>IF(B140="","",EDATE(B140,12))</f>
        <v/>
      </c>
      <c r="M140" s="102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</row>
    <row r="141" ht="18" customHeight="1">
      <c r="A141" s="1" t="n"/>
      <c r="B141" s="101" t="n"/>
      <c r="C141" s="102" t="n"/>
      <c r="D141" s="102" t="n"/>
      <c r="E141" s="103" t="n"/>
      <c r="F141" s="102" t="n"/>
      <c r="G141" s="102" t="n"/>
      <c r="H141" s="102" t="n"/>
      <c r="I141" s="104" t="n"/>
      <c r="J141" s="105" t="n"/>
      <c r="K141" s="105" t="n"/>
      <c r="L141" s="76">
        <f>IF(B141="","",EDATE(B141,12))</f>
        <v/>
      </c>
      <c r="M141" s="102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</row>
    <row r="142" ht="18" customHeight="1">
      <c r="A142" s="1" t="n"/>
      <c r="B142" s="101" t="n"/>
      <c r="C142" s="102" t="n"/>
      <c r="D142" s="102" t="n"/>
      <c r="E142" s="103" t="n"/>
      <c r="F142" s="102" t="n"/>
      <c r="G142" s="102" t="n"/>
      <c r="H142" s="102" t="n"/>
      <c r="I142" s="104" t="n"/>
      <c r="J142" s="105" t="n"/>
      <c r="K142" s="105" t="n"/>
      <c r="L142" s="76">
        <f>IF(B142="","",EDATE(B142,12))</f>
        <v/>
      </c>
      <c r="M142" s="102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</row>
    <row r="143" ht="18" customHeight="1">
      <c r="A143" s="1" t="n"/>
      <c r="B143" s="101" t="n"/>
      <c r="C143" s="102" t="n"/>
      <c r="D143" s="102" t="n"/>
      <c r="E143" s="103" t="n"/>
      <c r="F143" s="102" t="n"/>
      <c r="G143" s="102" t="n"/>
      <c r="H143" s="102" t="n"/>
      <c r="I143" s="104" t="n"/>
      <c r="J143" s="105" t="n"/>
      <c r="K143" s="105" t="n"/>
      <c r="L143" s="76">
        <f>IF(B143="","",EDATE(B143,12))</f>
        <v/>
      </c>
      <c r="M143" s="102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</row>
    <row r="144" ht="18" customHeight="1">
      <c r="A144" s="1" t="n"/>
      <c r="B144" s="101" t="n"/>
      <c r="C144" s="102" t="n"/>
      <c r="D144" s="102" t="n"/>
      <c r="E144" s="103" t="n"/>
      <c r="F144" s="102" t="n"/>
      <c r="G144" s="102" t="n"/>
      <c r="H144" s="102" t="n"/>
      <c r="I144" s="104" t="n"/>
      <c r="J144" s="105" t="n"/>
      <c r="K144" s="105" t="n"/>
      <c r="L144" s="76">
        <f>IF(B144="","",EDATE(B144,12))</f>
        <v/>
      </c>
      <c r="M144" s="102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</row>
    <row r="145" ht="18" customHeight="1">
      <c r="A145" s="1" t="n"/>
      <c r="B145" s="101" t="n"/>
      <c r="C145" s="102" t="n"/>
      <c r="D145" s="102" t="n"/>
      <c r="E145" s="103" t="n"/>
      <c r="F145" s="102" t="n"/>
      <c r="G145" s="102" t="n"/>
      <c r="H145" s="102" t="n"/>
      <c r="I145" s="104" t="n"/>
      <c r="J145" s="105" t="n"/>
      <c r="K145" s="105" t="n"/>
      <c r="L145" s="76">
        <f>IF(B145="","",EDATE(B145,12))</f>
        <v/>
      </c>
      <c r="M145" s="102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</row>
    <row r="146" ht="18" customHeight="1">
      <c r="A146" s="1" t="n"/>
      <c r="B146" s="101" t="n"/>
      <c r="C146" s="102" t="n"/>
      <c r="D146" s="102" t="n"/>
      <c r="E146" s="103" t="n"/>
      <c r="F146" s="102" t="n"/>
      <c r="G146" s="102" t="n"/>
      <c r="H146" s="102" t="n"/>
      <c r="I146" s="104" t="n"/>
      <c r="J146" s="105" t="n"/>
      <c r="K146" s="105" t="n"/>
      <c r="L146" s="76">
        <f>IF(B146="","",EDATE(B146,12))</f>
        <v/>
      </c>
      <c r="M146" s="102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</row>
    <row r="147" ht="18" customHeight="1">
      <c r="A147" s="1" t="n"/>
      <c r="B147" s="101" t="n"/>
      <c r="C147" s="102" t="n"/>
      <c r="D147" s="102" t="n"/>
      <c r="E147" s="103" t="n"/>
      <c r="F147" s="102" t="n"/>
      <c r="G147" s="102" t="n"/>
      <c r="H147" s="102" t="n"/>
      <c r="I147" s="104" t="n"/>
      <c r="J147" s="105" t="n"/>
      <c r="K147" s="105" t="n"/>
      <c r="L147" s="76">
        <f>IF(B147="","",EDATE(B147,12))</f>
        <v/>
      </c>
      <c r="M147" s="102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</row>
    <row r="148" ht="18" customHeight="1">
      <c r="A148" s="1" t="n"/>
      <c r="B148" s="101" t="n"/>
      <c r="C148" s="102" t="n"/>
      <c r="D148" s="102" t="n"/>
      <c r="E148" s="103" t="n"/>
      <c r="F148" s="102" t="n"/>
      <c r="G148" s="102" t="n"/>
      <c r="H148" s="102" t="n"/>
      <c r="I148" s="104" t="n"/>
      <c r="J148" s="105" t="n"/>
      <c r="K148" s="105" t="n"/>
      <c r="L148" s="76">
        <f>IF(B148="","",EDATE(B148,12))</f>
        <v/>
      </c>
      <c r="M148" s="102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</row>
    <row r="149" ht="18" customHeight="1">
      <c r="A149" s="1" t="n"/>
      <c r="B149" s="101" t="n"/>
      <c r="C149" s="102" t="n"/>
      <c r="D149" s="102" t="n"/>
      <c r="E149" s="103" t="n"/>
      <c r="F149" s="102" t="n"/>
      <c r="G149" s="102" t="n"/>
      <c r="H149" s="102" t="n"/>
      <c r="I149" s="104" t="n"/>
      <c r="J149" s="105" t="n"/>
      <c r="K149" s="105" t="n"/>
      <c r="L149" s="76">
        <f>IF(B149="","",EDATE(B149,12))</f>
        <v/>
      </c>
      <c r="M149" s="102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</row>
    <row r="150" ht="18" customHeight="1">
      <c r="A150" s="1" t="n"/>
      <c r="B150" s="101" t="n"/>
      <c r="C150" s="102" t="n"/>
      <c r="D150" s="102" t="n"/>
      <c r="E150" s="103" t="n"/>
      <c r="F150" s="102" t="n"/>
      <c r="G150" s="102" t="n"/>
      <c r="H150" s="102" t="n"/>
      <c r="I150" s="104" t="n"/>
      <c r="J150" s="105" t="n"/>
      <c r="K150" s="105" t="n"/>
      <c r="L150" s="76">
        <f>IF(B150="","",EDATE(B150,12))</f>
        <v/>
      </c>
      <c r="M150" s="102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</row>
    <row r="151" ht="18" customHeight="1">
      <c r="A151" s="1" t="n"/>
      <c r="B151" s="101" t="n"/>
      <c r="C151" s="102" t="n"/>
      <c r="D151" s="102" t="n"/>
      <c r="E151" s="103" t="n"/>
      <c r="F151" s="102" t="n"/>
      <c r="G151" s="102" t="n"/>
      <c r="H151" s="102" t="n"/>
      <c r="I151" s="104" t="n"/>
      <c r="J151" s="105" t="n"/>
      <c r="K151" s="105" t="n"/>
      <c r="L151" s="76">
        <f>IF(B151="","",EDATE(B151,12))</f>
        <v/>
      </c>
      <c r="M151" s="102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</row>
    <row r="152" ht="18" customHeight="1">
      <c r="A152" s="1" t="n"/>
      <c r="B152" s="101" t="n"/>
      <c r="C152" s="102" t="n"/>
      <c r="D152" s="102" t="n"/>
      <c r="E152" s="103" t="n"/>
      <c r="F152" s="102" t="n"/>
      <c r="G152" s="102" t="n"/>
      <c r="H152" s="102" t="n"/>
      <c r="I152" s="104" t="n"/>
      <c r="J152" s="105" t="n"/>
      <c r="K152" s="105" t="n"/>
      <c r="L152" s="76">
        <f>IF(B152="","",EDATE(B152,12))</f>
        <v/>
      </c>
      <c r="M152" s="102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</row>
    <row r="153" ht="18" customHeight="1">
      <c r="A153" s="1" t="n"/>
      <c r="B153" s="101" t="n"/>
      <c r="C153" s="102" t="n"/>
      <c r="D153" s="102" t="n"/>
      <c r="E153" s="103" t="n"/>
      <c r="F153" s="102" t="n"/>
      <c r="G153" s="102" t="n"/>
      <c r="H153" s="102" t="n"/>
      <c r="I153" s="104" t="n"/>
      <c r="J153" s="105" t="n"/>
      <c r="K153" s="105" t="n"/>
      <c r="L153" s="76">
        <f>IF(B153="","",EDATE(B153,12))</f>
        <v/>
      </c>
      <c r="M153" s="102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</row>
    <row r="154" ht="18" customHeight="1">
      <c r="A154" s="1" t="n"/>
      <c r="B154" s="101" t="n"/>
      <c r="C154" s="102" t="n"/>
      <c r="D154" s="102" t="n"/>
      <c r="E154" s="103" t="n"/>
      <c r="F154" s="102" t="n"/>
      <c r="G154" s="102" t="n"/>
      <c r="H154" s="102" t="n"/>
      <c r="I154" s="104" t="n"/>
      <c r="J154" s="105" t="n"/>
      <c r="K154" s="105" t="n"/>
      <c r="L154" s="76">
        <f>IF(B154="","",EDATE(B154,12))</f>
        <v/>
      </c>
      <c r="M154" s="102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</row>
    <row r="155" ht="18" customHeight="1">
      <c r="A155" s="1" t="n"/>
      <c r="B155" s="101" t="n"/>
      <c r="C155" s="102" t="n"/>
      <c r="D155" s="102" t="n"/>
      <c r="E155" s="103" t="n"/>
      <c r="F155" s="102" t="n"/>
      <c r="G155" s="102" t="n"/>
      <c r="H155" s="102" t="n"/>
      <c r="I155" s="104" t="n"/>
      <c r="J155" s="105" t="n"/>
      <c r="K155" s="105" t="n"/>
      <c r="L155" s="76">
        <f>IF(B155="","",EDATE(B155,12))</f>
        <v/>
      </c>
      <c r="M155" s="102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</row>
    <row r="156" ht="18" customHeight="1">
      <c r="A156" s="1" t="n"/>
      <c r="B156" s="101" t="n"/>
      <c r="C156" s="102" t="n"/>
      <c r="D156" s="102" t="n"/>
      <c r="E156" s="103" t="n"/>
      <c r="F156" s="102" t="n"/>
      <c r="G156" s="102" t="n"/>
      <c r="H156" s="102" t="n"/>
      <c r="I156" s="104" t="n"/>
      <c r="J156" s="105" t="n"/>
      <c r="K156" s="105" t="n"/>
      <c r="L156" s="76">
        <f>IF(B156="","",EDATE(B156,12))</f>
        <v/>
      </c>
      <c r="M156" s="102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</row>
    <row r="157" ht="18" customHeight="1">
      <c r="A157" s="1" t="n"/>
      <c r="B157" s="101" t="n"/>
      <c r="C157" s="102" t="n"/>
      <c r="D157" s="102" t="n"/>
      <c r="E157" s="103" t="n"/>
      <c r="F157" s="102" t="n"/>
      <c r="G157" s="102" t="n"/>
      <c r="H157" s="102" t="n"/>
      <c r="I157" s="104" t="n"/>
      <c r="J157" s="105" t="n"/>
      <c r="K157" s="105" t="n"/>
      <c r="L157" s="76">
        <f>IF(B157="","",EDATE(B157,12))</f>
        <v/>
      </c>
      <c r="M157" s="102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</row>
    <row r="158" ht="18" customHeight="1">
      <c r="A158" s="1" t="n"/>
      <c r="B158" s="101" t="n"/>
      <c r="C158" s="102" t="n"/>
      <c r="D158" s="102" t="n"/>
      <c r="E158" s="103" t="n"/>
      <c r="F158" s="102" t="n"/>
      <c r="G158" s="102" t="n"/>
      <c r="H158" s="102" t="n"/>
      <c r="I158" s="104" t="n"/>
      <c r="J158" s="105" t="n"/>
      <c r="K158" s="105" t="n"/>
      <c r="L158" s="76">
        <f>IF(B158="","",EDATE(B158,12))</f>
        <v/>
      </c>
      <c r="M158" s="102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</row>
    <row r="159" ht="18" customHeight="1">
      <c r="A159" s="1" t="n"/>
      <c r="B159" s="101" t="n"/>
      <c r="C159" s="102" t="n"/>
      <c r="D159" s="102" t="n"/>
      <c r="E159" s="103" t="n"/>
      <c r="F159" s="102" t="n"/>
      <c r="G159" s="102" t="n"/>
      <c r="H159" s="102" t="n"/>
      <c r="I159" s="104" t="n"/>
      <c r="J159" s="105" t="n"/>
      <c r="K159" s="105" t="n"/>
      <c r="L159" s="76">
        <f>IF(B159="","",EDATE(B159,12))</f>
        <v/>
      </c>
      <c r="M159" s="102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</row>
    <row r="160" ht="18" customHeight="1">
      <c r="A160" s="1" t="n"/>
      <c r="B160" s="101" t="n"/>
      <c r="C160" s="102" t="n"/>
      <c r="D160" s="102" t="n"/>
      <c r="E160" s="103" t="n"/>
      <c r="F160" s="102" t="n"/>
      <c r="G160" s="102" t="n"/>
      <c r="H160" s="102" t="n"/>
      <c r="I160" s="104" t="n"/>
      <c r="J160" s="105" t="n"/>
      <c r="K160" s="105" t="n"/>
      <c r="L160" s="76">
        <f>IF(B160="","",EDATE(B160,12))</f>
        <v/>
      </c>
      <c r="M160" s="102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</row>
    <row r="161" ht="18" customHeight="1">
      <c r="A161" s="1" t="n"/>
      <c r="B161" s="101" t="n"/>
      <c r="C161" s="102" t="n"/>
      <c r="D161" s="102" t="n"/>
      <c r="E161" s="103" t="n"/>
      <c r="F161" s="102" t="n"/>
      <c r="G161" s="102" t="n"/>
      <c r="H161" s="102" t="n"/>
      <c r="I161" s="104" t="n"/>
      <c r="J161" s="105" t="n"/>
      <c r="K161" s="105" t="n"/>
      <c r="L161" s="76">
        <f>IF(B161="","",EDATE(B161,12))</f>
        <v/>
      </c>
      <c r="M161" s="102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</row>
    <row r="162" ht="18" customHeight="1">
      <c r="A162" s="1" t="n"/>
      <c r="B162" s="101" t="n"/>
      <c r="C162" s="102" t="n"/>
      <c r="D162" s="102" t="n"/>
      <c r="E162" s="103" t="n"/>
      <c r="F162" s="102" t="n"/>
      <c r="G162" s="102" t="n"/>
      <c r="H162" s="102" t="n"/>
      <c r="I162" s="104" t="n"/>
      <c r="J162" s="105" t="n"/>
      <c r="K162" s="105" t="n"/>
      <c r="L162" s="76">
        <f>IF(B162="","",EDATE(B162,12))</f>
        <v/>
      </c>
      <c r="M162" s="102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</row>
    <row r="163" ht="18" customHeight="1">
      <c r="A163" s="1" t="n"/>
      <c r="B163" s="101" t="n"/>
      <c r="C163" s="102" t="n"/>
      <c r="D163" s="102" t="n"/>
      <c r="E163" s="103" t="n"/>
      <c r="F163" s="102" t="n"/>
      <c r="G163" s="102" t="n"/>
      <c r="H163" s="102" t="n"/>
      <c r="I163" s="104" t="n"/>
      <c r="J163" s="105" t="n"/>
      <c r="K163" s="105" t="n"/>
      <c r="L163" s="76">
        <f>IF(B163="","",EDATE(B163,12))</f>
        <v/>
      </c>
      <c r="M163" s="102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</row>
    <row r="164" ht="18" customHeight="1">
      <c r="A164" s="1" t="n"/>
      <c r="B164" s="101" t="n"/>
      <c r="C164" s="102" t="n"/>
      <c r="D164" s="102" t="n"/>
      <c r="E164" s="103" t="n"/>
      <c r="F164" s="102" t="n"/>
      <c r="G164" s="102" t="n"/>
      <c r="H164" s="102" t="n"/>
      <c r="I164" s="104" t="n"/>
      <c r="J164" s="105" t="n"/>
      <c r="K164" s="105" t="n"/>
      <c r="L164" s="76">
        <f>IF(B164="","",EDATE(B164,12))</f>
        <v/>
      </c>
      <c r="M164" s="102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</row>
    <row r="165" ht="18" customHeight="1">
      <c r="A165" s="1" t="n"/>
      <c r="B165" s="101" t="n"/>
      <c r="C165" s="102" t="n"/>
      <c r="D165" s="102" t="n"/>
      <c r="E165" s="103" t="n"/>
      <c r="F165" s="102" t="n"/>
      <c r="G165" s="102" t="n"/>
      <c r="H165" s="102" t="n"/>
      <c r="I165" s="104" t="n"/>
      <c r="J165" s="105" t="n"/>
      <c r="K165" s="105" t="n"/>
      <c r="L165" s="76">
        <f>IF(B165="","",EDATE(B165,12))</f>
        <v/>
      </c>
      <c r="M165" s="102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</row>
    <row r="166" ht="18" customHeight="1">
      <c r="A166" s="1" t="n"/>
      <c r="B166" s="101" t="n"/>
      <c r="C166" s="102" t="n"/>
      <c r="D166" s="102" t="n"/>
      <c r="E166" s="103" t="n"/>
      <c r="F166" s="102" t="n"/>
      <c r="G166" s="102" t="n"/>
      <c r="H166" s="102" t="n"/>
      <c r="I166" s="104" t="n"/>
      <c r="J166" s="105" t="n"/>
      <c r="K166" s="105" t="n"/>
      <c r="L166" s="76">
        <f>IF(B166="","",EDATE(B166,12))</f>
        <v/>
      </c>
      <c r="M166" s="102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</row>
    <row r="167" ht="18" customHeight="1">
      <c r="A167" s="1" t="n"/>
      <c r="B167" s="101" t="n"/>
      <c r="C167" s="102" t="n"/>
      <c r="D167" s="102" t="n"/>
      <c r="E167" s="103" t="n"/>
      <c r="F167" s="102" t="n"/>
      <c r="G167" s="102" t="n"/>
      <c r="H167" s="102" t="n"/>
      <c r="I167" s="104" t="n"/>
      <c r="J167" s="105" t="n"/>
      <c r="K167" s="105" t="n"/>
      <c r="L167" s="76">
        <f>IF(B167="","",EDATE(B167,12))</f>
        <v/>
      </c>
      <c r="M167" s="102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</row>
    <row r="168" ht="18" customHeight="1">
      <c r="A168" s="1" t="n"/>
      <c r="B168" s="101" t="n"/>
      <c r="C168" s="102" t="n"/>
      <c r="D168" s="102" t="n"/>
      <c r="E168" s="103" t="n"/>
      <c r="F168" s="102" t="n"/>
      <c r="G168" s="102" t="n"/>
      <c r="H168" s="102" t="n"/>
      <c r="I168" s="104" t="n"/>
      <c r="J168" s="105" t="n"/>
      <c r="K168" s="105" t="n"/>
      <c r="L168" s="76">
        <f>IF(B168="","",EDATE(B168,12))</f>
        <v/>
      </c>
      <c r="M168" s="102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</row>
    <row r="169" ht="18" customHeight="1">
      <c r="A169" s="1" t="n"/>
      <c r="B169" s="101" t="n"/>
      <c r="C169" s="102" t="n"/>
      <c r="D169" s="102" t="n"/>
      <c r="E169" s="103" t="n"/>
      <c r="F169" s="102" t="n"/>
      <c r="G169" s="102" t="n"/>
      <c r="H169" s="102" t="n"/>
      <c r="I169" s="104" t="n"/>
      <c r="J169" s="105" t="n"/>
      <c r="K169" s="105" t="n"/>
      <c r="L169" s="76">
        <f>IF(B169="","",EDATE(B169,12))</f>
        <v/>
      </c>
      <c r="M169" s="102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</row>
    <row r="170" ht="18" customHeight="1">
      <c r="A170" s="1" t="n"/>
      <c r="B170" s="101" t="n"/>
      <c r="C170" s="102" t="n"/>
      <c r="D170" s="102" t="n"/>
      <c r="E170" s="103" t="n"/>
      <c r="F170" s="102" t="n"/>
      <c r="G170" s="102" t="n"/>
      <c r="H170" s="102" t="n"/>
      <c r="I170" s="104" t="n"/>
      <c r="J170" s="105" t="n"/>
      <c r="K170" s="105" t="n"/>
      <c r="L170" s="76">
        <f>IF(B170="","",EDATE(B170,12))</f>
        <v/>
      </c>
      <c r="M170" s="102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</row>
    <row r="171" ht="18" customHeight="1">
      <c r="A171" s="1" t="n"/>
      <c r="B171" s="101" t="n"/>
      <c r="C171" s="102" t="n"/>
      <c r="D171" s="102" t="n"/>
      <c r="E171" s="103" t="n"/>
      <c r="F171" s="102" t="n"/>
      <c r="G171" s="102" t="n"/>
      <c r="H171" s="102" t="n"/>
      <c r="I171" s="104" t="n"/>
      <c r="J171" s="105" t="n"/>
      <c r="K171" s="105" t="n"/>
      <c r="L171" s="76">
        <f>IF(B171="","",EDATE(B171,12))</f>
        <v/>
      </c>
      <c r="M171" s="102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</row>
    <row r="172" ht="18" customHeight="1">
      <c r="A172" s="1" t="n"/>
      <c r="B172" s="101" t="n"/>
      <c r="C172" s="102" t="n"/>
      <c r="D172" s="102" t="n"/>
      <c r="E172" s="103" t="n"/>
      <c r="F172" s="102" t="n"/>
      <c r="G172" s="102" t="n"/>
      <c r="H172" s="102" t="n"/>
      <c r="I172" s="104" t="n"/>
      <c r="J172" s="105" t="n"/>
      <c r="K172" s="105" t="n"/>
      <c r="L172" s="76">
        <f>IF(B172="","",EDATE(B172,12))</f>
        <v/>
      </c>
      <c r="M172" s="102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</row>
    <row r="173" ht="18" customHeight="1">
      <c r="A173" s="1" t="n"/>
      <c r="B173" s="101" t="n"/>
      <c r="C173" s="102" t="n"/>
      <c r="D173" s="102" t="n"/>
      <c r="E173" s="103" t="n"/>
      <c r="F173" s="102" t="n"/>
      <c r="G173" s="102" t="n"/>
      <c r="H173" s="102" t="n"/>
      <c r="I173" s="104" t="n"/>
      <c r="J173" s="105" t="n"/>
      <c r="K173" s="105" t="n"/>
      <c r="L173" s="76">
        <f>IF(B173="","",EDATE(B173,12))</f>
        <v/>
      </c>
      <c r="M173" s="102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</row>
    <row r="174" ht="18" customHeight="1">
      <c r="A174" s="1" t="n"/>
      <c r="B174" s="101" t="n"/>
      <c r="C174" s="102" t="n"/>
      <c r="D174" s="102" t="n"/>
      <c r="E174" s="103" t="n"/>
      <c r="F174" s="102" t="n"/>
      <c r="G174" s="102" t="n"/>
      <c r="H174" s="102" t="n"/>
      <c r="I174" s="104" t="n"/>
      <c r="J174" s="105" t="n"/>
      <c r="K174" s="105" t="n"/>
      <c r="L174" s="76">
        <f>IF(B174="","",EDATE(B174,12))</f>
        <v/>
      </c>
      <c r="M174" s="102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</row>
    <row r="175" ht="18" customHeight="1">
      <c r="A175" s="1" t="n"/>
      <c r="B175" s="101" t="n"/>
      <c r="C175" s="102" t="n"/>
      <c r="D175" s="102" t="n"/>
      <c r="E175" s="103" t="n"/>
      <c r="F175" s="102" t="n"/>
      <c r="G175" s="102" t="n"/>
      <c r="H175" s="102" t="n"/>
      <c r="I175" s="104" t="n"/>
      <c r="J175" s="105" t="n"/>
      <c r="K175" s="105" t="n"/>
      <c r="L175" s="76">
        <f>IF(B175="","",EDATE(B175,12))</f>
        <v/>
      </c>
      <c r="M175" s="102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</row>
    <row r="176" ht="18" customHeight="1">
      <c r="A176" s="1" t="n"/>
      <c r="B176" s="101" t="n"/>
      <c r="C176" s="102" t="n"/>
      <c r="D176" s="102" t="n"/>
      <c r="E176" s="103" t="n"/>
      <c r="F176" s="102" t="n"/>
      <c r="G176" s="102" t="n"/>
      <c r="H176" s="102" t="n"/>
      <c r="I176" s="104" t="n"/>
      <c r="J176" s="105" t="n"/>
      <c r="K176" s="105" t="n"/>
      <c r="L176" s="76">
        <f>IF(B176="","",EDATE(B176,12))</f>
        <v/>
      </c>
      <c r="M176" s="102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</row>
    <row r="177" ht="18" customHeight="1">
      <c r="A177" s="1" t="n"/>
      <c r="B177" s="101" t="n"/>
      <c r="C177" s="102" t="n"/>
      <c r="D177" s="102" t="n"/>
      <c r="E177" s="103" t="n"/>
      <c r="F177" s="102" t="n"/>
      <c r="G177" s="102" t="n"/>
      <c r="H177" s="102" t="n"/>
      <c r="I177" s="104" t="n"/>
      <c r="J177" s="105" t="n"/>
      <c r="K177" s="105" t="n"/>
      <c r="L177" s="76">
        <f>IF(B177="","",EDATE(B177,12))</f>
        <v/>
      </c>
      <c r="M177" s="102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</row>
    <row r="178" ht="18" customHeight="1">
      <c r="A178" s="1" t="n"/>
      <c r="B178" s="101" t="n"/>
      <c r="C178" s="102" t="n"/>
      <c r="D178" s="102" t="n"/>
      <c r="E178" s="103" t="n"/>
      <c r="F178" s="102" t="n"/>
      <c r="G178" s="102" t="n"/>
      <c r="H178" s="102" t="n"/>
      <c r="I178" s="104" t="n"/>
      <c r="J178" s="105" t="n"/>
      <c r="K178" s="105" t="n"/>
      <c r="L178" s="76">
        <f>IF(B178="","",EDATE(B178,12))</f>
        <v/>
      </c>
      <c r="M178" s="102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</row>
    <row r="179" ht="18" customHeight="1">
      <c r="A179" s="1" t="n"/>
      <c r="B179" s="101" t="n"/>
      <c r="C179" s="102" t="n"/>
      <c r="D179" s="102" t="n"/>
      <c r="E179" s="103" t="n"/>
      <c r="F179" s="102" t="n"/>
      <c r="G179" s="102" t="n"/>
      <c r="H179" s="102" t="n"/>
      <c r="I179" s="104" t="n"/>
      <c r="J179" s="105" t="n"/>
      <c r="K179" s="105" t="n"/>
      <c r="L179" s="76">
        <f>IF(B179="","",EDATE(B179,12))</f>
        <v/>
      </c>
      <c r="M179" s="102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</row>
    <row r="180" ht="18" customHeight="1">
      <c r="A180" s="1" t="n"/>
      <c r="B180" s="101" t="n"/>
      <c r="C180" s="102" t="n"/>
      <c r="D180" s="102" t="n"/>
      <c r="E180" s="103" t="n"/>
      <c r="F180" s="102" t="n"/>
      <c r="G180" s="102" t="n"/>
      <c r="H180" s="102" t="n"/>
      <c r="I180" s="104" t="n"/>
      <c r="J180" s="105" t="n"/>
      <c r="K180" s="105" t="n"/>
      <c r="L180" s="76">
        <f>IF(B180="","",EDATE(B180,12))</f>
        <v/>
      </c>
      <c r="M180" s="102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</row>
    <row r="181" ht="18" customHeight="1">
      <c r="A181" s="1" t="n"/>
      <c r="B181" s="101" t="n"/>
      <c r="C181" s="102" t="n"/>
      <c r="D181" s="102" t="n"/>
      <c r="E181" s="103" t="n"/>
      <c r="F181" s="102" t="n"/>
      <c r="G181" s="102" t="n"/>
      <c r="H181" s="102" t="n"/>
      <c r="I181" s="104" t="n"/>
      <c r="J181" s="105" t="n"/>
      <c r="K181" s="105" t="n"/>
      <c r="L181" s="76">
        <f>IF(B181="","",EDATE(B181,12))</f>
        <v/>
      </c>
      <c r="M181" s="102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</row>
    <row r="182" ht="18" customHeight="1">
      <c r="A182" s="1" t="n"/>
      <c r="B182" s="101" t="n"/>
      <c r="C182" s="102" t="n"/>
      <c r="D182" s="102" t="n"/>
      <c r="E182" s="103" t="n"/>
      <c r="F182" s="102" t="n"/>
      <c r="G182" s="102" t="n"/>
      <c r="H182" s="102" t="n"/>
      <c r="I182" s="104" t="n"/>
      <c r="J182" s="105" t="n"/>
      <c r="K182" s="105" t="n"/>
      <c r="L182" s="76">
        <f>IF(B182="","",EDATE(B182,12))</f>
        <v/>
      </c>
      <c r="M182" s="102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</row>
    <row r="183" ht="18" customHeight="1">
      <c r="A183" s="1" t="n"/>
      <c r="B183" s="101" t="n"/>
      <c r="C183" s="102" t="n"/>
      <c r="D183" s="102" t="n"/>
      <c r="E183" s="103" t="n"/>
      <c r="F183" s="102" t="n"/>
      <c r="G183" s="102" t="n"/>
      <c r="H183" s="102" t="n"/>
      <c r="I183" s="104" t="n"/>
      <c r="J183" s="105" t="n"/>
      <c r="K183" s="105" t="n"/>
      <c r="L183" s="76">
        <f>IF(B183="","",EDATE(B183,12))</f>
        <v/>
      </c>
      <c r="M183" s="102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</row>
    <row r="184" ht="18" customHeight="1">
      <c r="A184" s="1" t="n"/>
      <c r="B184" s="101" t="n"/>
      <c r="C184" s="102" t="n"/>
      <c r="D184" s="102" t="n"/>
      <c r="E184" s="103" t="n"/>
      <c r="F184" s="102" t="n"/>
      <c r="G184" s="102" t="n"/>
      <c r="H184" s="102" t="n"/>
      <c r="I184" s="104" t="n"/>
      <c r="J184" s="105" t="n"/>
      <c r="K184" s="105" t="n"/>
      <c r="L184" s="76">
        <f>IF(B184="","",EDATE(B184,12))</f>
        <v/>
      </c>
      <c r="M184" s="102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</row>
    <row r="185" ht="18" customHeight="1">
      <c r="A185" s="1" t="n"/>
      <c r="B185" s="101" t="n"/>
      <c r="C185" s="102" t="n"/>
      <c r="D185" s="102" t="n"/>
      <c r="E185" s="103" t="n"/>
      <c r="F185" s="102" t="n"/>
      <c r="G185" s="102" t="n"/>
      <c r="H185" s="102" t="n"/>
      <c r="I185" s="104" t="n"/>
      <c r="J185" s="105" t="n"/>
      <c r="K185" s="105" t="n"/>
      <c r="L185" s="76">
        <f>IF(B185="","",EDATE(B185,12))</f>
        <v/>
      </c>
      <c r="M185" s="102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</row>
    <row r="186" ht="18" customHeight="1">
      <c r="A186" s="1" t="n"/>
      <c r="B186" s="101" t="n"/>
      <c r="C186" s="102" t="n"/>
      <c r="D186" s="102" t="n"/>
      <c r="E186" s="103" t="n"/>
      <c r="F186" s="102" t="n"/>
      <c r="G186" s="102" t="n"/>
      <c r="H186" s="102" t="n"/>
      <c r="I186" s="104" t="n"/>
      <c r="J186" s="105" t="n"/>
      <c r="K186" s="105" t="n"/>
      <c r="L186" s="76">
        <f>IF(B186="","",EDATE(B186,12))</f>
        <v/>
      </c>
      <c r="M186" s="102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</row>
    <row r="187" ht="18" customHeight="1">
      <c r="A187" s="1" t="n"/>
      <c r="B187" s="101" t="n"/>
      <c r="C187" s="102" t="n"/>
      <c r="D187" s="102" t="n"/>
      <c r="E187" s="103" t="n"/>
      <c r="F187" s="102" t="n"/>
      <c r="G187" s="102" t="n"/>
      <c r="H187" s="102" t="n"/>
      <c r="I187" s="104" t="n"/>
      <c r="J187" s="105" t="n"/>
      <c r="K187" s="105" t="n"/>
      <c r="L187" s="76">
        <f>IF(B187="","",EDATE(B187,12))</f>
        <v/>
      </c>
      <c r="M187" s="102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</row>
    <row r="188" ht="18" customHeight="1">
      <c r="A188" s="1" t="n"/>
      <c r="B188" s="101" t="n"/>
      <c r="C188" s="102" t="n"/>
      <c r="D188" s="102" t="n"/>
      <c r="E188" s="103" t="n"/>
      <c r="F188" s="102" t="n"/>
      <c r="G188" s="102" t="n"/>
      <c r="H188" s="102" t="n"/>
      <c r="I188" s="104" t="n"/>
      <c r="J188" s="105" t="n"/>
      <c r="K188" s="105" t="n"/>
      <c r="L188" s="76">
        <f>IF(B188="","",EDATE(B188,12))</f>
        <v/>
      </c>
      <c r="M188" s="102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</row>
    <row r="189" ht="18" customHeight="1">
      <c r="A189" s="1" t="n"/>
      <c r="B189" s="101" t="n"/>
      <c r="C189" s="102" t="n"/>
      <c r="D189" s="102" t="n"/>
      <c r="E189" s="103" t="n"/>
      <c r="F189" s="102" t="n"/>
      <c r="G189" s="102" t="n"/>
      <c r="H189" s="102" t="n"/>
      <c r="I189" s="104" t="n"/>
      <c r="J189" s="105" t="n"/>
      <c r="K189" s="105" t="n"/>
      <c r="L189" s="76">
        <f>IF(B189="","",EDATE(B189,12))</f>
        <v/>
      </c>
      <c r="M189" s="102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</row>
    <row r="190" ht="18" customHeight="1">
      <c r="A190" s="1" t="n"/>
      <c r="B190" s="101" t="n"/>
      <c r="C190" s="102" t="n"/>
      <c r="D190" s="102" t="n"/>
      <c r="E190" s="103" t="n"/>
      <c r="F190" s="102" t="n"/>
      <c r="G190" s="102" t="n"/>
      <c r="H190" s="102" t="n"/>
      <c r="I190" s="104" t="n"/>
      <c r="J190" s="105" t="n"/>
      <c r="K190" s="105" t="n"/>
      <c r="L190" s="76">
        <f>IF(B190="","",EDATE(B190,12))</f>
        <v/>
      </c>
      <c r="M190" s="102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</row>
    <row r="191" ht="18" customHeight="1">
      <c r="A191" s="1" t="n"/>
      <c r="B191" s="101" t="n"/>
      <c r="C191" s="102" t="n"/>
      <c r="D191" s="102" t="n"/>
      <c r="E191" s="103" t="n"/>
      <c r="F191" s="102" t="n"/>
      <c r="G191" s="102" t="n"/>
      <c r="H191" s="102" t="n"/>
      <c r="I191" s="104" t="n"/>
      <c r="J191" s="105" t="n"/>
      <c r="K191" s="105" t="n"/>
      <c r="L191" s="76">
        <f>IF(B191="","",EDATE(B191,12))</f>
        <v/>
      </c>
      <c r="M191" s="102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</row>
    <row r="192" ht="18" customHeight="1">
      <c r="A192" s="1" t="n"/>
      <c r="B192" s="101" t="n"/>
      <c r="C192" s="102" t="n"/>
      <c r="D192" s="102" t="n"/>
      <c r="E192" s="103" t="n"/>
      <c r="F192" s="102" t="n"/>
      <c r="G192" s="102" t="n"/>
      <c r="H192" s="102" t="n"/>
      <c r="I192" s="104" t="n"/>
      <c r="J192" s="105" t="n"/>
      <c r="K192" s="105" t="n"/>
      <c r="L192" s="76">
        <f>IF(B192="","",EDATE(B192,12))</f>
        <v/>
      </c>
      <c r="M192" s="102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</row>
    <row r="193" ht="18" customHeight="1">
      <c r="A193" s="1" t="n"/>
      <c r="B193" s="101" t="n"/>
      <c r="C193" s="102" t="n"/>
      <c r="D193" s="102" t="n"/>
      <c r="E193" s="103" t="n"/>
      <c r="F193" s="102" t="n"/>
      <c r="G193" s="102" t="n"/>
      <c r="H193" s="102" t="n"/>
      <c r="I193" s="104" t="n"/>
      <c r="J193" s="105" t="n"/>
      <c r="K193" s="105" t="n"/>
      <c r="L193" s="76">
        <f>IF(B193="","",EDATE(B193,12))</f>
        <v/>
      </c>
      <c r="M193" s="102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</row>
    <row r="194" ht="18" customHeight="1">
      <c r="A194" s="1" t="n"/>
      <c r="B194" s="101" t="n"/>
      <c r="C194" s="102" t="n"/>
      <c r="D194" s="102" t="n"/>
      <c r="E194" s="103" t="n"/>
      <c r="F194" s="102" t="n"/>
      <c r="G194" s="102" t="n"/>
      <c r="H194" s="102" t="n"/>
      <c r="I194" s="104" t="n"/>
      <c r="J194" s="105" t="n"/>
      <c r="K194" s="105" t="n"/>
      <c r="L194" s="76">
        <f>IF(B194="","",EDATE(B194,12))</f>
        <v/>
      </c>
      <c r="M194" s="102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</row>
    <row r="195" ht="18" customHeight="1">
      <c r="A195" s="1" t="n"/>
      <c r="B195" s="101" t="n"/>
      <c r="C195" s="102" t="n"/>
      <c r="D195" s="102" t="n"/>
      <c r="E195" s="103" t="n"/>
      <c r="F195" s="102" t="n"/>
      <c r="G195" s="102" t="n"/>
      <c r="H195" s="102" t="n"/>
      <c r="I195" s="104" t="n"/>
      <c r="J195" s="105" t="n"/>
      <c r="K195" s="105" t="n"/>
      <c r="L195" s="76">
        <f>IF(B195="","",EDATE(B195,12))</f>
        <v/>
      </c>
      <c r="M195" s="102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</row>
    <row r="196" ht="18" customHeight="1">
      <c r="A196" s="1" t="n"/>
      <c r="B196" s="101" t="n"/>
      <c r="C196" s="102" t="n"/>
      <c r="D196" s="102" t="n"/>
      <c r="E196" s="103" t="n"/>
      <c r="F196" s="102" t="n"/>
      <c r="G196" s="102" t="n"/>
      <c r="H196" s="102" t="n"/>
      <c r="I196" s="104" t="n"/>
      <c r="J196" s="105" t="n"/>
      <c r="K196" s="105" t="n"/>
      <c r="L196" s="76">
        <f>IF(B196="","",EDATE(B196,12))</f>
        <v/>
      </c>
      <c r="M196" s="102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</row>
    <row r="197" ht="18" customHeight="1">
      <c r="A197" s="1" t="n"/>
      <c r="B197" s="101" t="n"/>
      <c r="C197" s="102" t="n"/>
      <c r="D197" s="102" t="n"/>
      <c r="E197" s="103" t="n"/>
      <c r="F197" s="102" t="n"/>
      <c r="G197" s="102" t="n"/>
      <c r="H197" s="102" t="n"/>
      <c r="I197" s="104" t="n"/>
      <c r="J197" s="105" t="n"/>
      <c r="K197" s="105" t="n"/>
      <c r="L197" s="76">
        <f>IF(B197="","",EDATE(B197,12))</f>
        <v/>
      </c>
      <c r="M197" s="102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</row>
    <row r="198" ht="18" customHeight="1">
      <c r="A198" s="1" t="n"/>
      <c r="B198" s="101" t="n"/>
      <c r="C198" s="102" t="n"/>
      <c r="D198" s="102" t="n"/>
      <c r="E198" s="103" t="n"/>
      <c r="F198" s="102" t="n"/>
      <c r="G198" s="102" t="n"/>
      <c r="H198" s="102" t="n"/>
      <c r="I198" s="104" t="n"/>
      <c r="J198" s="105" t="n"/>
      <c r="K198" s="105" t="n"/>
      <c r="L198" s="76">
        <f>IF(B198="","",EDATE(B198,12))</f>
        <v/>
      </c>
      <c r="M198" s="102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</row>
    <row r="199" ht="18" customHeight="1">
      <c r="A199" s="1" t="n"/>
      <c r="B199" s="101" t="n"/>
      <c r="C199" s="102" t="n"/>
      <c r="D199" s="102" t="n"/>
      <c r="E199" s="103" t="n"/>
      <c r="F199" s="102" t="n"/>
      <c r="G199" s="102" t="n"/>
      <c r="H199" s="102" t="n"/>
      <c r="I199" s="104" t="n"/>
      <c r="J199" s="105" t="n"/>
      <c r="K199" s="105" t="n"/>
      <c r="L199" s="76">
        <f>IF(B199="","",EDATE(B199,12))</f>
        <v/>
      </c>
      <c r="M199" s="102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</row>
    <row r="200" ht="18" customHeight="1">
      <c r="A200" s="1" t="n"/>
      <c r="B200" s="101" t="n"/>
      <c r="C200" s="102" t="n"/>
      <c r="D200" s="102" t="n"/>
      <c r="E200" s="103" t="n"/>
      <c r="F200" s="102" t="n"/>
      <c r="G200" s="102" t="n"/>
      <c r="H200" s="102" t="n"/>
      <c r="I200" s="104" t="n"/>
      <c r="J200" s="105" t="n"/>
      <c r="K200" s="105" t="n"/>
      <c r="L200" s="76">
        <f>IF(B200="","",EDATE(B200,12))</f>
        <v/>
      </c>
      <c r="M200" s="102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</row>
    <row r="201" ht="18" customHeight="1">
      <c r="A201" s="1" t="n"/>
      <c r="B201" s="101" t="n"/>
      <c r="C201" s="102" t="n"/>
      <c r="D201" s="102" t="n"/>
      <c r="E201" s="103" t="n"/>
      <c r="F201" s="102" t="n"/>
      <c r="G201" s="102" t="n"/>
      <c r="H201" s="102" t="n"/>
      <c r="I201" s="104" t="n"/>
      <c r="J201" s="105" t="n"/>
      <c r="K201" s="105" t="n"/>
      <c r="L201" s="76">
        <f>IF(B201="","",EDATE(B201,12))</f>
        <v/>
      </c>
      <c r="M201" s="102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</row>
    <row r="202" ht="18" customHeight="1">
      <c r="A202" s="1" t="n"/>
      <c r="B202" s="101" t="n"/>
      <c r="C202" s="102" t="n"/>
      <c r="D202" s="102" t="n"/>
      <c r="E202" s="103" t="n"/>
      <c r="F202" s="102" t="n"/>
      <c r="G202" s="102" t="n"/>
      <c r="H202" s="102" t="n"/>
      <c r="I202" s="104" t="n"/>
      <c r="J202" s="105" t="n"/>
      <c r="K202" s="105" t="n"/>
      <c r="L202" s="76">
        <f>IF(B202="","",EDATE(B202,12))</f>
        <v/>
      </c>
      <c r="M202" s="102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</row>
    <row r="203" ht="18" customHeight="1">
      <c r="A203" s="1" t="n"/>
      <c r="B203" s="101" t="n"/>
      <c r="C203" s="102" t="n"/>
      <c r="D203" s="102" t="n"/>
      <c r="E203" s="103" t="n"/>
      <c r="F203" s="102" t="n"/>
      <c r="G203" s="102" t="n"/>
      <c r="H203" s="102" t="n"/>
      <c r="I203" s="104" t="n"/>
      <c r="J203" s="105" t="n"/>
      <c r="K203" s="105" t="n"/>
      <c r="L203" s="76">
        <f>IF(B203="","",EDATE(B203,12))</f>
        <v/>
      </c>
      <c r="M203" s="102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</row>
    <row r="204" ht="18" customHeight="1">
      <c r="A204" s="1" t="n"/>
      <c r="B204" s="101" t="n"/>
      <c r="C204" s="102" t="n"/>
      <c r="D204" s="102" t="n"/>
      <c r="E204" s="103" t="n"/>
      <c r="F204" s="102" t="n"/>
      <c r="G204" s="102" t="n"/>
      <c r="H204" s="102" t="n"/>
      <c r="I204" s="104" t="n"/>
      <c r="J204" s="105" t="n"/>
      <c r="K204" s="105" t="n"/>
      <c r="L204" s="76">
        <f>IF(B204="","",EDATE(B204,12))</f>
        <v/>
      </c>
      <c r="M204" s="102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</row>
    <row r="205" ht="18" customHeight="1">
      <c r="A205" s="1" t="n"/>
      <c r="B205" s="101" t="n"/>
      <c r="C205" s="102" t="n"/>
      <c r="D205" s="102" t="n"/>
      <c r="E205" s="103" t="n"/>
      <c r="F205" s="102" t="n"/>
      <c r="G205" s="102" t="n"/>
      <c r="H205" s="102" t="n"/>
      <c r="I205" s="104" t="n"/>
      <c r="J205" s="105" t="n"/>
      <c r="K205" s="105" t="n"/>
      <c r="L205" s="76">
        <f>IF(B205="","",EDATE(B205,12))</f>
        <v/>
      </c>
      <c r="M205" s="102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</row>
    <row r="206" ht="18" customHeight="1">
      <c r="A206" s="1" t="n"/>
      <c r="B206" s="101" t="n"/>
      <c r="C206" s="102" t="n"/>
      <c r="D206" s="102" t="n"/>
      <c r="E206" s="103" t="n"/>
      <c r="F206" s="102" t="n"/>
      <c r="G206" s="102" t="n"/>
      <c r="H206" s="102" t="n"/>
      <c r="I206" s="104" t="n"/>
      <c r="J206" s="105" t="n"/>
      <c r="K206" s="105" t="n"/>
      <c r="L206" s="76">
        <f>IF(B206="","",EDATE(B206,12))</f>
        <v/>
      </c>
      <c r="M206" s="102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</row>
    <row r="207" ht="18" customHeight="1">
      <c r="A207" s="1" t="n"/>
      <c r="B207" s="101" t="n"/>
      <c r="C207" s="102" t="n"/>
      <c r="D207" s="102" t="n"/>
      <c r="E207" s="103" t="n"/>
      <c r="F207" s="102" t="n"/>
      <c r="G207" s="102" t="n"/>
      <c r="H207" s="102" t="n"/>
      <c r="I207" s="104" t="n"/>
      <c r="J207" s="105" t="n"/>
      <c r="K207" s="105" t="n"/>
      <c r="L207" s="76">
        <f>IF(B207="","",EDATE(B207,12))</f>
        <v/>
      </c>
      <c r="M207" s="102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</row>
    <row r="208" ht="18" customHeight="1">
      <c r="A208" s="1" t="n"/>
      <c r="B208" s="101" t="n"/>
      <c r="C208" s="102" t="n"/>
      <c r="D208" s="102" t="n"/>
      <c r="E208" s="103" t="n"/>
      <c r="F208" s="102" t="n"/>
      <c r="G208" s="102" t="n"/>
      <c r="H208" s="102" t="n"/>
      <c r="I208" s="104" t="n"/>
      <c r="J208" s="105" t="n"/>
      <c r="K208" s="105" t="n"/>
      <c r="L208" s="76">
        <f>IF(B208="","",EDATE(B208,12))</f>
        <v/>
      </c>
      <c r="M208" s="102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B8:M208"/>
  <conditionalFormatting sqref="A9:M208">
    <cfRule type="expression" priority="1" dxfId="6">
      <formula>$I9&gt;=4</formula>
    </cfRule>
  </conditionalFormatting>
  <conditionalFormatting sqref="I9:I208">
    <cfRule type="expression" priority="2" dxfId="7">
      <formula>$I9&gt;=4</formula>
    </cfRule>
  </conditionalFormatting>
  <conditionalFormatting sqref="J9:J208">
    <cfRule type="expression" priority="3" dxfId="7">
      <formula>$J9="Nein"</formula>
    </cfRule>
    <cfRule type="expression" priority="4" dxfId="3">
      <formula>$J9="Ja"</formula>
    </cfRule>
  </conditionalFormatting>
  <conditionalFormatting sqref="F9:F208">
    <cfRule type="expression" priority="5" dxfId="7">
      <formula>OR($F9="Nachricht",$F9="Bauchgefühl",$F9="Social Media",$F9="Gespräch")</formula>
    </cfRule>
  </conditionalFormatting>
  <conditionalFormatting sqref="L9:L208">
    <cfRule type="expression" priority="6" dxfId="5">
      <formula>AND($L9&lt;&gt;"",$L9&lt;=TODAY(),$M9="")</formula>
    </cfRule>
  </conditionalFormatting>
  <conditionalFormatting sqref="K9:K208">
    <cfRule type="expression" priority="7" dxfId="7">
      <formula>$K9="Nein"</formula>
    </cfRule>
  </conditionalFormatting>
  <dataValidations count="6">
    <dataValidation sqref="C9:C208" showDropDown="0" showInputMessage="0" showErrorMessage="0" allowBlank="1" type="list">
      <formula1>"Sparplan,Rebalancing,Neuaufnahme,Verkauf,Umschichtung,Spielgeld"</formula1>
    </dataValidation>
    <dataValidation sqref="F9:F208" showDropDown="0" showInputMessage="0" showErrorMessage="0" allowBlank="1" type="list">
      <formula1>"Regel/IPS,Termin,Rebalancing-Band,Nachricht,Gespräch,Social Media,Bauchgefühl,Lebensereignis"</formula1>
    </dataValidation>
    <dataValidation sqref="I9:I208" showDropDown="0" showInputMessage="0" showErrorMessage="0" allowBlank="1" type="list">
      <formula1>"1,2,3,4,5"</formula1>
    </dataValidation>
    <dataValidation sqref="J9:J208" showDropDown="0" showInputMessage="0" showErrorMessage="0" allowBlank="1" type="list">
      <formula1>"Ja,Nein"</formula1>
    </dataValidation>
    <dataValidation sqref="K9:K208" showDropDown="0" showInputMessage="0" showErrorMessage="0" allowBlank="1" type="list">
      <formula1>"Ja,Nein,n. a."</formula1>
    </dataValidation>
    <dataValidation sqref="M9:M208" showDropDown="0" showInputMessage="0" showErrorMessage="0" allowBlank="1" type="list">
      <formula1>"Gute Entscheidung,Gutes Ergebnis / schlechte Entscheidung,Schlechte Entscheidung,Zu früh für ein Urteil"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E7B24C"/>
    <outlinePr summaryBelow="1" summaryRight="1"/>
    <pageSetUpPr/>
  </sheetPr>
  <dimension ref="A1:Z26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.5" customWidth="1" min="1" max="1"/>
    <col width="4" customWidth="1" min="2" max="2"/>
    <col width="52" customWidth="1" min="3" max="3"/>
    <col width="14" customWidth="1" min="4" max="4"/>
    <col width="4" customWidth="1" min="5" max="5"/>
    <col width="62" customWidth="1" min="6" max="6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20" customHeight="1">
      <c r="A2" s="1" t="n"/>
      <c r="B2" s="2" t="inlineStr">
        <is>
          <t>BLATT 05 · DREHBÜCHER FÜR DEN ERNSTFALL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 ht="34" customHeight="1">
      <c r="A3" s="1" t="n"/>
      <c r="B3" s="3" t="inlineStr">
        <is>
          <t>Notfall-Protokolle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 ht="20" customHeight="1">
      <c r="A4" s="1" t="n"/>
      <c r="B4" s="4" t="inlineStr">
        <is>
          <t>Im Ernstfall willst du nicht nachdenken, sondern nachlesen. Beantworte die Fragen — die Handlung steht rechts.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 ht="8" customHeight="1">
      <c r="A5" s="1" t="n"/>
      <c r="B5" s="5" t="n"/>
      <c r="C5" s="5" t="n"/>
      <c r="D5" s="5" t="n"/>
      <c r="E5" s="5" t="n"/>
      <c r="F5" s="5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 ht="22" customHeight="1">
      <c r="A7" s="1" t="n"/>
      <c r="B7" s="20" t="n"/>
      <c r="C7" s="18" t="inlineStr">
        <is>
          <t>FALL 1 · DER CRASH</t>
        </is>
      </c>
      <c r="D7" s="20" t="n"/>
      <c r="E7" s="20" t="n"/>
      <c r="F7" s="20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 ht="18" customHeight="1">
      <c r="A8" s="1" t="n"/>
      <c r="B8" s="1" t="n"/>
      <c r="C8" s="31" t="inlineStr">
        <is>
          <t>Minus 30 % oder mehr. Erst rechnen, dann fühlen.</t>
        </is>
      </c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 ht="19" customHeight="1">
      <c r="A9" s="1" t="n"/>
      <c r="B9" s="77" t="inlineStr">
        <is>
          <t>1</t>
        </is>
      </c>
      <c r="C9" s="49" t="inlineStr">
        <is>
          <t>Brauche ich dieses Geld in den nächsten fünf Jahren?</t>
        </is>
      </c>
      <c r="D9" s="105" t="n"/>
      <c r="E9" s="1" t="n"/>
      <c r="F9" s="78">
        <f>IF(COUNTA(D9:D11)&lt;3,"→ Alle drei Fragen beantworten.",IF(OR(D9="Ja",D10="Ja"),"▶ IPS-REVIEW — in dieser Reihenfolge: erst Ziel und Horizont, dann Risikobudget, dann Allokation. Nichts davon heute.",IF(D11="Ja","▶ REBALANCING GEMÄSS BAND — also kaufen, was gefallen ist. Kein Verkauf ohne echten Liquiditätsbedarf.","▶ NICHTS TUN. Depot höchstens einmal pro Woche öffnen. Sparplan läuft weiter.")))</f>
        <v/>
      </c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 ht="19" customHeight="1">
      <c r="A10" s="1" t="n"/>
      <c r="B10" s="77" t="inlineStr">
        <is>
          <t>2</t>
        </is>
      </c>
      <c r="C10" s="49" t="inlineStr">
        <is>
          <t>Hat sich meine Lebenssituation geändert?</t>
        </is>
      </c>
      <c r="D10" s="105" t="n"/>
      <c r="E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 ht="19" customHeight="1">
      <c r="A11" s="1" t="n"/>
      <c r="B11" s="77" t="inlineStr">
        <is>
          <t>3</t>
        </is>
      </c>
      <c r="C11" s="49" t="inlineStr">
        <is>
          <t>Ist ein Toleranzband gerissen (Blatt Allokation)?</t>
        </is>
      </c>
      <c r="D11" s="105" t="n"/>
      <c r="E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 ht="22" customHeight="1">
      <c r="A14" s="1" t="n"/>
      <c r="B14" s="20" t="n"/>
      <c r="C14" s="18" t="inlineStr">
        <is>
          <t>FALL 2 · DER FAKTOR-WINTER</t>
        </is>
      </c>
      <c r="D14" s="20" t="n"/>
      <c r="E14" s="20" t="n"/>
      <c r="F14" s="20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 ht="18" customHeight="1">
      <c r="A15" s="1" t="n"/>
      <c r="B15" s="1" t="n"/>
      <c r="C15" s="31" t="inlineStr">
        <is>
          <t>Drei bis zehn schwache Jahre bei einer Prämie aus Modul V.</t>
        </is>
      </c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 ht="19" customHeight="1">
      <c r="A16" s="1" t="n"/>
      <c r="B16" s="77" t="inlineStr">
        <is>
          <t>1</t>
        </is>
      </c>
      <c r="C16" s="49" t="inlineStr">
        <is>
          <t>Gilt die ökonomische Begründung noch?</t>
        </is>
      </c>
      <c r="D16" s="105" t="n"/>
      <c r="E16" s="1" t="n"/>
      <c r="F16" s="78">
        <f>IF(COUNTA(D16:D18)&lt;3,"→ Alle drei Fragen beantworten.",IF(AND(D16="Ja",D17="Ja",D18="Nein"),"▶ WEITERLAUFEN LASSEN. Schwache Jahre sind kein Ausstiegskriterium — das stand schon vor dem Kauf fest.",IF(D18="Ja","▶ GRÖSSE REDUZIEREN, nicht aussteigen. Auf eine Gewichtung, die du zehn Jahre hältst.","▶ AUSSTIEGSKRITERIUM ERFÜLLT. Baustein planmäßig ersetzen — mit Eintrag im Protokoll.")))</f>
        <v/>
      </c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 ht="19" customHeight="1">
      <c r="A17" s="1" t="n"/>
      <c r="B17" s="77" t="inlineStr">
        <is>
          <t>2</t>
        </is>
      </c>
      <c r="C17" s="49" t="inlineStr">
        <is>
          <t>Sind Kosten, Umsetzung und Team unverändert?</t>
        </is>
      </c>
      <c r="D17" s="105" t="n"/>
      <c r="E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 ht="19" customHeight="1">
      <c r="A18" s="1" t="n"/>
      <c r="B18" s="77" t="inlineStr">
        <is>
          <t>3</t>
        </is>
      </c>
      <c r="C18" s="49" t="inlineStr">
        <is>
          <t>Ist die Position größer, als ich zehn Jahre halten würde?</t>
        </is>
      </c>
      <c r="D18" s="105" t="n"/>
      <c r="E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 ht="22" customHeight="1">
      <c r="A21" s="1" t="n"/>
      <c r="B21" s="20" t="n"/>
      <c r="C21" s="18" t="inlineStr">
        <is>
          <t>FALL 3 · DIE EUPHORIE</t>
        </is>
      </c>
      <c r="D21" s="20" t="n"/>
      <c r="E21" s="20" t="n"/>
      <c r="F21" s="20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 ht="18" customHeight="1">
      <c r="A22" s="1" t="n"/>
      <c r="B22" s="1" t="n"/>
      <c r="C22" s="31" t="inlineStr">
        <is>
          <t>Das heiße Thema, der Freund mit der Verdopplung, das Gefühl, etwas zu verpassen.</t>
        </is>
      </c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 ht="19" customHeight="1">
      <c r="A23" s="1" t="n"/>
      <c r="B23" s="77" t="inlineStr">
        <is>
          <t>1</t>
        </is>
      </c>
      <c r="C23" s="49" t="inlineStr">
        <is>
          <t>Sind seit der Idee 24 Stunden vergangen?</t>
        </is>
      </c>
      <c r="D23" s="105" t="n"/>
      <c r="E23" s="1" t="n"/>
      <c r="F23" s="78">
        <f>IF(COUNTA(D23:D25)&lt;3,"→ Alle drei Fragen beantworten.",IF(D23="Nein","▶ WARTEN. Idee aufschreiben, morgen wieder ansehen. Die meisten überleben die Nacht nicht.",IF(AND(D24="Ja",D25="Ja"),"▶ ERLAUBT — ausschließlich über den Spielgeld-Topf, mit Eintrag im Protokoll und Unruhe-Wert.","▶ NICHT HANDELN. Kein Zugriff auf das Kernportfolio für diese Idee.")))</f>
        <v/>
      </c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 ht="19" customHeight="1">
      <c r="A24" s="1" t="n"/>
      <c r="B24" s="77" t="inlineStr">
        <is>
          <t>2</t>
        </is>
      </c>
      <c r="C24" s="49" t="inlineStr">
        <is>
          <t>Passt der Betrag vollständig in den Spielgeld-Topf (max. 5 %)?</t>
        </is>
      </c>
      <c r="D24" s="105" t="n"/>
      <c r="E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 ht="19" customHeight="1">
      <c r="A25" s="1" t="n"/>
      <c r="B25" s="77" t="inlineStr">
        <is>
          <t>3</t>
        </is>
      </c>
      <c r="C25" s="49" t="inlineStr">
        <is>
          <t>Würde ich das auch nach einem Kursrückgang von 50 % halten?</t>
        </is>
      </c>
      <c r="D25" s="105" t="n"/>
      <c r="E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 ht="22" customHeight="1">
      <c r="A28" s="1" t="n"/>
      <c r="B28" s="20" t="n"/>
      <c r="C28" s="18" t="inlineStr">
        <is>
          <t>FALL 4 · DAS LEBENSEREIGNIS</t>
        </is>
      </c>
      <c r="D28" s="20" t="n"/>
      <c r="E28" s="20" t="n"/>
      <c r="F28" s="20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 ht="18" customHeight="1">
      <c r="A29" s="1" t="n"/>
      <c r="B29" s="1" t="n"/>
      <c r="C29" s="31" t="inlineStr">
        <is>
          <t>Job, Familie, Hauskauf, Erbschaft — der einzige legitime Grund, das IPS zu ändern.</t>
        </is>
      </c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 ht="19" customHeight="1">
      <c r="A30" s="1" t="n"/>
      <c r="B30" s="77" t="inlineStr">
        <is>
          <t>1</t>
        </is>
      </c>
      <c r="C30" s="49" t="inlineStr">
        <is>
          <t>Hat sich mein Ziel oder mein Horizont wirklich geändert?</t>
        </is>
      </c>
      <c r="D30" s="105" t="n"/>
      <c r="E30" s="1" t="n"/>
      <c r="F30" s="78">
        <f>IF(COUNTA(D30:D32)&lt;3,"→ Alle drei Fragen beantworten.",IF(D30="Nein","▶ KEINE ÄNDERUNG. Ohne geändertes Ziel gibt es keinen Grund, die Allokation anzufassen.",IF(D31="Nein","▶ 30-TAGE-FRIST LÄUFT. Entwurf schreiben, Datum notieren, danach umsetzen.",IF(D32="Nein","▶ ZUERST NOTGROSCHEN AUFFÜLLEN. Liquidität vor Allokation — immer.","▶ IPS ANPASSEN in der Reihenfolge Ziel → Risikobudget → Allokation. Neu datieren und unterschreiben."))))</f>
        <v/>
      </c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 ht="19" customHeight="1">
      <c r="A31" s="1" t="n"/>
      <c r="B31" s="77" t="inlineStr">
        <is>
          <t>2</t>
        </is>
      </c>
      <c r="C31" s="49" t="inlineStr">
        <is>
          <t>Sind seit der Erkenntnis 30 Tage vergangen?</t>
        </is>
      </c>
      <c r="D31" s="105" t="n"/>
      <c r="E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 ht="19" customHeight="1">
      <c r="A32" s="1" t="n"/>
      <c r="B32" s="77" t="inlineStr">
        <is>
          <t>3</t>
        </is>
      </c>
      <c r="C32" s="49" t="inlineStr">
        <is>
          <t>Ist der Notgroschen weiterhin voll gedeckt?</t>
        </is>
      </c>
      <c r="D32" s="105" t="n"/>
      <c r="E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>
      <c r="A35" s="1" t="n"/>
      <c r="B35" s="20" t="n"/>
      <c r="C35" s="59" t="inlineStr">
        <is>
          <t>DIE SYMMETRIE</t>
        </is>
      </c>
      <c r="D35" s="20" t="n"/>
      <c r="E35" s="20" t="n"/>
      <c r="F35" s="20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>
      <c r="A36" s="1" t="n"/>
      <c r="B36" s="20" t="n"/>
      <c r="C36" s="80" t="inlineStr">
        <is>
          <t>Drei von vier Drehbüchern enden mit: nichts ändern. Genau das ist ihr Sinn. Ein Notfallplan ist meistens eine schriftliche Erlaubnis, nicht zu handeln.</t>
        </is>
      </c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>
      <c r="A39" s="1" t="n"/>
      <c r="B39" s="27" t="inlineStr">
        <is>
          <t>Jede hier ausgelöste Handlung gehört danach als Zeile ins Protokoll — inklusive Unruhe-Wert.</t>
        </is>
      </c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5">
    <mergeCell ref="F9:F11"/>
    <mergeCell ref="F16:F18"/>
    <mergeCell ref="F30:F32"/>
    <mergeCell ref="F23:F25"/>
    <mergeCell ref="C36:F36"/>
  </mergeCells>
  <dataValidations count="1">
    <dataValidation sqref="D9 D10 D11 D16 D17 D18 D23 D24 D25 D30 D31 D32" showDropDown="0" showInputMessage="0" showErrorMessage="0" allowBlank="1" type="list">
      <formula1>"Ja,Nein"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E7B24C"/>
    <outlinePr summaryBelow="1" summaryRight="1"/>
    <pageSetUpPr/>
  </sheetPr>
  <dimension ref="A1:Z26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.5" customWidth="1" min="1" max="1"/>
    <col width="6" customWidth="1" min="2" max="2"/>
    <col width="34" customWidth="1" min="3" max="3"/>
    <col width="78" customWidth="1" min="4" max="4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20" customHeight="1">
      <c r="A2" s="1" t="n"/>
      <c r="B2" s="2" t="inlineStr">
        <is>
          <t>BLATT 06 · DIE ESSENZ AUS MODUL VI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 ht="34" customHeight="1">
      <c r="A3" s="1" t="n"/>
      <c r="B3" s="3" t="inlineStr">
        <is>
          <t>Sieben Regeln, die bleiben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 ht="20" customHeight="1">
      <c r="A4" s="1" t="n"/>
      <c r="B4" s="4" t="inlineStr">
        <is>
          <t>Wenn du nur dieses Blatt behältst, hast du Modul VI verstanden.</t>
        </is>
      </c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 ht="8" customHeight="1">
      <c r="A5" s="1" t="n"/>
      <c r="B5" s="5" t="n"/>
      <c r="C5" s="5" t="n"/>
      <c r="D5" s="5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 ht="20" customHeight="1">
      <c r="A7" s="1" t="n"/>
      <c r="B7" s="81" t="inlineStr">
        <is>
          <t>01</t>
        </is>
      </c>
      <c r="C7" s="29" t="inlineStr">
        <is>
          <t>Entscheide, wenn nichts passiert</t>
        </is>
      </c>
      <c r="D7" s="20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 ht="32" customHeight="1">
      <c r="A8" s="1" t="n"/>
      <c r="B8" s="20" t="n"/>
      <c r="C8" s="82" t="inlineStr">
        <is>
          <t>Jede wichtige Entscheidung fällt in Ruhe und wird aufgeschrieben. Im Stress wird nur noch ausgeführt.</t>
        </is>
      </c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 ht="20" customHeight="1">
      <c r="A10" s="1" t="n"/>
      <c r="B10" s="83" t="inlineStr">
        <is>
          <t>02</t>
        </is>
      </c>
      <c r="C10" s="84" t="inlineStr">
        <is>
          <t>Eine Seite IPS, datiert</t>
        </is>
      </c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 ht="32" customHeight="1">
      <c r="A11" s="1" t="n"/>
      <c r="B11" s="1" t="n"/>
      <c r="C11" s="85" t="inlineStr">
        <is>
          <t>Ziel, Risikobudget, Allokation, Rebalancing, Verbote, Ausstieg, Termine. Was nicht auf eine Seite passt, wird im Crash nicht gelesen.</t>
        </is>
      </c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 ht="20" customHeight="1">
      <c r="A13" s="1" t="n"/>
      <c r="B13" s="81" t="inlineStr">
        <is>
          <t>03</t>
        </is>
      </c>
      <c r="C13" s="29" t="inlineStr">
        <is>
          <t>30-Tage-Frist für Änderungen</t>
        </is>
      </c>
      <c r="D13" s="20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 ht="32" customHeight="1">
      <c r="A14" s="1" t="n"/>
      <c r="B14" s="20" t="n"/>
      <c r="C14" s="82" t="inlineStr">
        <is>
          <t>Meinungsänderungen dürfen erst nach einem Monat ins Dokument. Kostet nichts, rettet Jahre.</t>
        </is>
      </c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 ht="20" customHeight="1">
      <c r="A16" s="1" t="n"/>
      <c r="B16" s="83" t="inlineStr">
        <is>
          <t>04</t>
        </is>
      </c>
      <c r="C16" s="84" t="inlineStr">
        <is>
          <t>Automatik vor Willenskraft</t>
        </is>
      </c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 ht="32" customHeight="1">
      <c r="A17" s="1" t="n"/>
      <c r="B17" s="1" t="n"/>
      <c r="C17" s="85" t="inlineStr">
        <is>
          <t>Sparplan und Rebalancing mechanisch. Reibung senken für Gutes, erhöhen für Schlechtes.</t>
        </is>
      </c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 ht="20" customHeight="1">
      <c r="A19" s="1" t="n"/>
      <c r="B19" s="81" t="inlineStr">
        <is>
          <t>05</t>
        </is>
      </c>
      <c r="C19" s="29" t="inlineStr">
        <is>
          <t>Feste Betriebszeiten</t>
        </is>
      </c>
      <c r="D19" s="20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 ht="32" customHeight="1">
      <c r="A20" s="1" t="n"/>
      <c r="B20" s="20" t="n"/>
      <c r="C20" s="82" t="inlineStr">
        <is>
          <t>Monat, Quartal, Jahr. Außerhalb dieser Termine bist du Beobachter, nicht Entscheider.</t>
        </is>
      </c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 ht="20" customHeight="1">
      <c r="A22" s="1" t="n"/>
      <c r="B22" s="83" t="inlineStr">
        <is>
          <t>06</t>
        </is>
      </c>
      <c r="C22" s="84" t="inlineStr">
        <is>
          <t>Protokoll statt Erinnerung</t>
        </is>
      </c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 ht="32" customHeight="1">
      <c r="A23" s="1" t="n"/>
      <c r="B23" s="1" t="n"/>
      <c r="C23" s="85" t="inlineStr">
        <is>
          <t>Drei Zeilen pro Entscheidung, inklusive Unruhe-Wert. Einmal jährlich komplett durchlesen.</t>
        </is>
      </c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 ht="20" customHeight="1">
      <c r="A25" s="1" t="n"/>
      <c r="B25" s="81" t="inlineStr">
        <is>
          <t>07</t>
        </is>
      </c>
      <c r="C25" s="29" t="inlineStr">
        <is>
          <t>Größe vor Charakter</t>
        </is>
      </c>
      <c r="D25" s="20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 ht="32" customHeight="1">
      <c r="A26" s="1" t="n"/>
      <c r="B26" s="20" t="n"/>
      <c r="C26" s="82" t="inlineStr">
        <is>
          <t>Was du nicht halten kannst, ist zu groß. Der Notgroschen außerhalb des Depots ist Teil der Strategie.</t>
        </is>
      </c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 ht="22" customHeight="1">
      <c r="A28" s="1" t="n"/>
      <c r="B28" s="8" t="inlineStr">
        <is>
          <t>WORAUF DAS AUFBAUT</t>
        </is>
      </c>
      <c r="C28" s="10" t="n"/>
      <c r="D28" s="10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 ht="18" customHeight="1">
      <c r="A29" s="1" t="n"/>
      <c r="B29" s="1" t="n"/>
      <c r="C29" s="38" t="inlineStr">
        <is>
          <t>Kahneman (2011)</t>
        </is>
      </c>
      <c r="D29" s="4" t="inlineStr">
        <is>
          <t>Schnelles Denken, langsames Denken — System 1 und System 2.</t>
        </is>
      </c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 ht="18" customHeight="1">
      <c r="A30" s="1" t="n"/>
      <c r="B30" s="1" t="n"/>
      <c r="C30" s="38" t="inlineStr">
        <is>
          <t>Barber &amp; Odean (2000)</t>
        </is>
      </c>
      <c r="D30" s="4" t="inlineStr">
        <is>
          <t>Trading Is Hazardous to Your Wealth — mehr Handel, schlechteres Ergebnis.</t>
        </is>
      </c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 ht="18" customHeight="1">
      <c r="A31" s="1" t="n"/>
      <c r="B31" s="1" t="n"/>
      <c r="C31" s="38" t="inlineStr">
        <is>
          <t>Odean (1998)</t>
        </is>
      </c>
      <c r="D31" s="4" t="inlineStr">
        <is>
          <t>Are Investors Reluctant to Realize Their Losses? — Dispositionseffekt.</t>
        </is>
      </c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 ht="18" customHeight="1">
      <c r="A32" s="1" t="n"/>
      <c r="B32" s="1" t="n"/>
      <c r="C32" s="38" t="inlineStr">
        <is>
          <t>Shefrin &amp; Statman (1985)</t>
        </is>
      </c>
      <c r="D32" s="4" t="inlineStr">
        <is>
          <t>Erstbeschreibung des Dispositionseffekts.</t>
        </is>
      </c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 ht="18" customHeight="1">
      <c r="A33" s="1" t="n"/>
      <c r="B33" s="1" t="n"/>
      <c r="C33" s="38" t="inlineStr">
        <is>
          <t>Thaler &amp; Sunstein (2008)</t>
        </is>
      </c>
      <c r="D33" s="4" t="inlineStr">
        <is>
          <t>Nudge — Voreinstellungen schlagen Absichten.</t>
        </is>
      </c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 ht="18" customHeight="1">
      <c r="A34" s="1" t="n"/>
      <c r="B34" s="1" t="n"/>
      <c r="C34" s="38" t="inlineStr">
        <is>
          <t>Morningstar</t>
        </is>
      </c>
      <c r="D34" s="4" t="inlineStr">
        <is>
          <t>Mind the Gap — jährliche Messung der Behavior Gap.</t>
        </is>
      </c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 ht="18" customHeight="1">
      <c r="A35" s="1" t="n"/>
      <c r="B35" s="1" t="n"/>
      <c r="C35" s="38" t="inlineStr">
        <is>
          <t>Housel (2020)</t>
        </is>
      </c>
      <c r="D35" s="4" t="inlineStr">
        <is>
          <t>The Psychology of Money — Verhalten schlägt Intelligenz.</t>
        </is>
      </c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 ht="18" customHeight="1">
      <c r="A36" s="1" t="n"/>
      <c r="B36" s="1" t="n"/>
      <c r="C36" s="38" t="inlineStr">
        <is>
          <t>Duke (2018)</t>
        </is>
      </c>
      <c r="D36" s="4" t="inlineStr">
        <is>
          <t>Thinking in Bets — Entscheidungsqualität statt Ergebnis.</t>
        </is>
      </c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 ht="18" customHeight="1">
      <c r="A37" s="1" t="n"/>
      <c r="B37" s="1" t="n"/>
      <c r="C37" s="38" t="inlineStr">
        <is>
          <t>Clear (2018)</t>
        </is>
      </c>
      <c r="D37" s="4" t="inlineStr">
        <is>
          <t>Atomic Habits — Reibung als Steuerungsinstrument.</t>
        </is>
      </c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>
      <c r="A40" s="1" t="n"/>
      <c r="B40" s="27" t="inlineStr">
        <is>
          <t>Investor Code VI · Rendite entsteht in der Konstruktion — behalten wird sie in der Ausführung.</t>
        </is>
      </c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7">
    <mergeCell ref="C20:D20"/>
    <mergeCell ref="C11:D11"/>
    <mergeCell ref="C26:D26"/>
    <mergeCell ref="C14:D14"/>
    <mergeCell ref="C23:D23"/>
    <mergeCell ref="C17:D17"/>
    <mergeCell ref="C8:D8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E7B24C"/>
    <outlinePr summaryBelow="1" summaryRight="1"/>
    <pageSetUpPr/>
  </sheetPr>
  <dimension ref="A1:Z12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.5" customWidth="1" min="1" max="1"/>
    <col width="6" customWidth="1" min="2" max="2"/>
    <col width="34" customWidth="1" min="3" max="3"/>
    <col width="18" customWidth="1" min="4" max="4"/>
    <col width="18" customWidth="1" min="5" max="5"/>
    <col width="18" customWidth="1" min="6" max="6"/>
    <col width="12" customWidth="1" min="7" max="7"/>
    <col width="20" customWidth="1" min="8" max="8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</row>
    <row r="2" ht="20" customHeight="1">
      <c r="A2" s="1" t="n"/>
      <c r="B2" s="2" t="inlineStr">
        <is>
          <t>BLATT 07 · DIE TEUERSTE ZAHL DER BRANCHE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</row>
    <row r="3" ht="34" customHeight="1">
      <c r="A3" s="1" t="n"/>
      <c r="B3" s="3" t="inlineStr">
        <is>
          <t>Behavior Gap Rechner</t>
        </is>
      </c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</row>
    <row r="4" ht="34" customHeight="1">
      <c r="A4" s="1" t="n"/>
      <c r="B4" s="106" t="inlineStr">
        <is>
          <t>Ein Prozentpunkt pro Jahr klingt nach nichts. Über dreißig Jahre ist es rund ein Drittel deines Endvermögens — hier mit deinen eigenen Zahlen.</t>
        </is>
      </c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</row>
    <row r="5" ht="8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</row>
    <row r="7" ht="20" customHeight="1">
      <c r="A7" s="1" t="n"/>
      <c r="B7" s="81" t="inlineStr">
        <is>
          <t>01</t>
        </is>
      </c>
      <c r="C7" s="29" t="inlineStr">
        <is>
          <t>DEINE ANNAHMEN</t>
        </is>
      </c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</row>
    <row r="8" ht="26" customHeight="1">
      <c r="A8" s="1" t="n"/>
      <c r="B8" s="1" t="n"/>
      <c r="C8" s="107" t="inlineStr">
        <is>
          <t>Nur die fünf gerahmten Felder ausfüllen — alles andere rechnet sich selbst.</t>
        </is>
      </c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</row>
    <row r="9" ht="6" customHeight="1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</row>
    <row r="10" ht="20" customHeight="1">
      <c r="A10" s="1" t="n"/>
      <c r="B10" s="1" t="n"/>
      <c r="C10" s="4" t="inlineStr">
        <is>
          <t>Startkapital €</t>
        </is>
      </c>
      <c r="D10" s="118" t="n">
        <v>100000</v>
      </c>
      <c r="E10" s="1" t="n"/>
      <c r="F10" s="108" t="inlineStr">
        <is>
          <t>Was heute im Depot liegt.</t>
        </is>
      </c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</row>
    <row r="11" ht="20" customHeight="1">
      <c r="A11" s="1" t="n"/>
      <c r="B11" s="1" t="n"/>
      <c r="C11" s="4" t="inlineStr">
        <is>
          <t>Monatliche Sparrate €</t>
        </is>
      </c>
      <c r="D11" s="118" t="n">
        <v>500</v>
      </c>
      <c r="E11" s="1" t="n"/>
      <c r="F11" s="108" t="inlineStr">
        <is>
          <t>Dauerauftrag — die Automatik aus Verteidigungslinie 2.</t>
        </is>
      </c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</row>
    <row r="12" ht="20" customHeight="1">
      <c r="A12" s="1" t="n"/>
      <c r="B12" s="1" t="n"/>
      <c r="C12" s="4" t="inlineStr">
        <is>
          <t>Anlagehorizont in Jahren</t>
        </is>
      </c>
      <c r="D12" s="119" t="n">
        <v>30</v>
      </c>
      <c r="E12" s="1" t="n"/>
      <c r="F12" s="108" t="inlineStr">
        <is>
          <t>Frühester Bedarf laut IPS, Zeile 1.</t>
        </is>
      </c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</row>
    <row r="13" ht="20" customHeight="1">
      <c r="A13" s="1" t="n"/>
      <c r="B13" s="1" t="n"/>
      <c r="C13" s="4" t="inlineStr">
        <is>
          <t>Erwartete Rendite p. a.</t>
        </is>
      </c>
      <c r="D13" s="120" t="n">
        <v>0.06</v>
      </c>
      <c r="E13" s="1" t="n"/>
      <c r="F13" s="108" t="inlineStr">
        <is>
          <t>Konservativ ansetzen — diese Zahl ist nicht der Hebel.</t>
        </is>
      </c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</row>
    <row r="14" ht="20" customHeight="1">
      <c r="A14" s="1" t="n"/>
      <c r="B14" s="1" t="n"/>
      <c r="C14" s="4" t="inlineStr">
        <is>
          <t>Deine Behavior Gap p. a.</t>
        </is>
      </c>
      <c r="D14" s="120" t="n">
        <v>0.01</v>
      </c>
      <c r="E14" s="1" t="n"/>
      <c r="F14" s="108" t="inlineStr">
        <is>
          <t>Morningstar „Mind the Gap“: typischerweise gut ein Prozentpunkt.</t>
        </is>
      </c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</row>
    <row r="16" ht="10" customHeight="1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</row>
    <row r="17" ht="20" customHeight="1">
      <c r="A17" s="1" t="n"/>
      <c r="B17" s="81" t="inlineStr">
        <is>
          <t>02</t>
        </is>
      </c>
      <c r="C17" s="29" t="inlineStr">
        <is>
          <t>WAS DICH DAS KOSTET</t>
        </is>
      </c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</row>
    <row r="18" ht="26" customHeight="1">
      <c r="A18" s="1" t="n"/>
      <c r="B18" s="1" t="n"/>
      <c r="C18" s="107" t="inlineStr">
        <is>
          <t>Gleiche Strategie, gleicher Sparplan, gleicher Horizont — einmal durchgehalten, einmal mit Selbstsabotage.</t>
        </is>
      </c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</row>
    <row r="19" ht="6" customHeight="1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</row>
    <row r="20" ht="20" customHeight="1">
      <c r="A20" s="1" t="n"/>
      <c r="B20" s="1" t="n"/>
      <c r="C20" s="4" t="inlineStr">
        <is>
          <t>Endvermögen mit Plan</t>
        </is>
      </c>
      <c r="D20" s="121">
        <f>IF(OR($D$10="",$D$11="",$D$12="",$D$13=""),"",FV($D$13/12,$D$12*12,-$D$11,-$D$10))</f>
        <v/>
      </c>
      <c r="E20" s="1" t="n"/>
      <c r="F20" s="108" t="inlineStr">
        <is>
          <t>Zeitgewichtet — gekauft und nie wieder angefasst.</t>
        </is>
      </c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</row>
    <row r="21" ht="20" customHeight="1">
      <c r="A21" s="1" t="n"/>
      <c r="B21" s="1" t="n"/>
      <c r="C21" s="4" t="inlineStr">
        <is>
          <t>Endvermögen mit Behavior Gap</t>
        </is>
      </c>
      <c r="D21" s="121">
        <f>IF(OR($D$10="",$D$11="",$D$12="",$D$13=""),"",FV(($D$13-$D$14)/12,$D$12*12,-$D$11,-$D$10))</f>
        <v/>
      </c>
      <c r="E21" s="1" t="n"/>
      <c r="F21" s="108" t="inlineStr">
        <is>
          <t>Geldgewichtet — nach ein paar Panikwochen.</t>
        </is>
      </c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</row>
    <row r="22" ht="20" customHeight="1">
      <c r="A22" s="1" t="n"/>
      <c r="B22" s="1" t="n"/>
      <c r="C22" s="4" t="inlineStr">
        <is>
          <t>Differenz</t>
        </is>
      </c>
      <c r="D22" s="122">
        <f>IF($D$20="","",$D$20-$D$21)</f>
        <v/>
      </c>
      <c r="E22" s="1" t="n"/>
      <c r="F22" s="108" t="inlineStr">
        <is>
          <t>Keine Gebühr, die dir jemand in Rechnung stellt.</t>
        </is>
      </c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</row>
    <row r="23" ht="20" customHeight="1">
      <c r="A23" s="1" t="n"/>
      <c r="B23" s="1" t="n"/>
      <c r="C23" s="4" t="inlineStr">
        <is>
          <t>Anteil deines Endvermögens</t>
        </is>
      </c>
      <c r="D23" s="123">
        <f>IF($D$20="","",($D$20-$D$21)/$D$20)</f>
        <v/>
      </c>
      <c r="E23" s="1" t="n"/>
      <c r="F23" s="108" t="inlineStr">
        <is>
          <t>Dieser Anteil entscheidet sich über Verhalten, nicht über Rendite.</t>
        </is>
      </c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</row>
    <row r="25" ht="10" customHeight="1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</row>
    <row r="26" ht="20" customHeight="1">
      <c r="A26" s="1" t="n"/>
      <c r="B26" s="81" t="inlineStr">
        <is>
          <t>03</t>
        </is>
      </c>
      <c r="C26" s="29" t="inlineStr">
        <is>
          <t>HORIZONT-VERGLEICH</t>
        </is>
      </c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</row>
    <row r="27" ht="26" customHeight="1">
      <c r="A27" s="1" t="n"/>
      <c r="B27" s="1" t="n"/>
      <c r="C27" s="107" t="inlineStr">
        <is>
          <t>Dieselben Annahmen, drei Zeiträume. Der Balken zeigt, wie die Lücke mit der Zeit wächst.</t>
        </is>
      </c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</row>
    <row r="28" ht="22" customHeight="1">
      <c r="A28" s="1" t="n"/>
      <c r="B28" s="1" t="n"/>
      <c r="C28" s="39" t="inlineStr">
        <is>
          <t>HORIZONT</t>
        </is>
      </c>
      <c r="D28" s="39" t="inlineStr">
        <is>
          <t>MIT PLAN</t>
        </is>
      </c>
      <c r="E28" s="39" t="inlineStr">
        <is>
          <t>MIT GAP</t>
        </is>
      </c>
      <c r="F28" s="39" t="inlineStr">
        <is>
          <t>VERLUST</t>
        </is>
      </c>
      <c r="G28" s="39" t="inlineStr">
        <is>
          <t>ANTEIL</t>
        </is>
      </c>
      <c r="H28" s="39" t="inlineStr">
        <is>
          <t>VERHÄLTNIS</t>
        </is>
      </c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</row>
    <row r="29" ht="20" customHeight="1">
      <c r="A29" s="1" t="n"/>
      <c r="B29" s="1" t="n"/>
      <c r="C29" s="89" t="inlineStr">
        <is>
          <t>10 Jahre</t>
        </is>
      </c>
      <c r="D29" s="121">
        <f>IF($D$13="","",FV($D$13/12,10*12,-$D$11,-$D$10))</f>
        <v/>
      </c>
      <c r="E29" s="121">
        <f>IF($D$13="","",FV(($D$13-$D$14)/12,10*12,-$D$11,-$D$10))</f>
        <v/>
      </c>
      <c r="F29" s="121">
        <f>IF(D29="","",D29-E29)</f>
        <v/>
      </c>
      <c r="G29" s="124">
        <f>IF(D29="","",(D29-E29)/D29)</f>
        <v/>
      </c>
      <c r="H29" s="125">
        <f>IF(D29="","",REPT("█",MAX(1,ROUND(G29*100/2,0))))</f>
        <v/>
      </c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</row>
    <row r="30" ht="20" customHeight="1">
      <c r="A30" s="1" t="n"/>
      <c r="B30" s="1" t="n"/>
      <c r="C30" s="89" t="inlineStr">
        <is>
          <t>20 Jahre</t>
        </is>
      </c>
      <c r="D30" s="121">
        <f>IF($D$13="","",FV($D$13/12,20*12,-$D$11,-$D$10))</f>
        <v/>
      </c>
      <c r="E30" s="121">
        <f>IF($D$13="","",FV(($D$13-$D$14)/12,20*12,-$D$11,-$D$10))</f>
        <v/>
      </c>
      <c r="F30" s="121">
        <f>IF(D30="","",D30-E30)</f>
        <v/>
      </c>
      <c r="G30" s="124">
        <f>IF(D30="","",(D30-E30)/D30)</f>
        <v/>
      </c>
      <c r="H30" s="125">
        <f>IF(D30="","",REPT("█",MAX(1,ROUND(G30*100/2,0))))</f>
        <v/>
      </c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</row>
    <row r="31" ht="20" customHeight="1">
      <c r="A31" s="1" t="n"/>
      <c r="B31" s="1" t="n"/>
      <c r="C31" s="89" t="inlineStr">
        <is>
          <t>30 Jahre</t>
        </is>
      </c>
      <c r="D31" s="121">
        <f>IF($D$13="","",FV($D$13/12,30*12,-$D$11,-$D$10))</f>
        <v/>
      </c>
      <c r="E31" s="121">
        <f>IF($D$13="","",FV(($D$13-$D$14)/12,30*12,-$D$11,-$D$10))</f>
        <v/>
      </c>
      <c r="F31" s="121">
        <f>IF(D31="","",D31-E31)</f>
        <v/>
      </c>
      <c r="G31" s="124">
        <f>IF(D31="","",(D31-E31)/D31)</f>
        <v/>
      </c>
      <c r="H31" s="125">
        <f>IF(D31="","",REPT("█",MAX(1,ROUND(G31*100/2,0))))</f>
        <v/>
      </c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</row>
    <row r="33" ht="12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 ht="20" customHeight="1">
      <c r="A34" s="1" t="n"/>
      <c r="B34" s="12" t="inlineStr">
        <is>
          <t>MERKSATZ</t>
        </is>
      </c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 ht="40" customHeight="1">
      <c r="A35" s="1" t="n"/>
      <c r="B35" s="111" t="inlineStr">
        <is>
          <t>Die Behavior Gap ist die einzige Gebühr, die du selbst festlegst — und die einzige, die in keinem Prospekt ausgewiesen wird. Deshalb steht sie hier als Zahl und nicht als Warnung.</t>
        </is>
      </c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  <row r="36">
      <c r="A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</row>
    <row r="37" ht="12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</row>
    <row r="38" ht="18" customHeight="1">
      <c r="A38" s="1" t="n"/>
      <c r="B38" s="27" t="inlineStr">
        <is>
          <t>Investor Code VI · Behavior Gap Rechner · Quellen: Morningstar „Mind the Gap“, Barber &amp; Odean (2000).</t>
        </is>
      </c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4">
    <mergeCell ref="F20:H20"/>
    <mergeCell ref="F23:H23"/>
    <mergeCell ref="F10:H10"/>
    <mergeCell ref="F22:H22"/>
    <mergeCell ref="F14:H14"/>
    <mergeCell ref="F13:H13"/>
    <mergeCell ref="C27:H27"/>
    <mergeCell ref="B4:H4"/>
    <mergeCell ref="C8:H8"/>
    <mergeCell ref="C18:H18"/>
    <mergeCell ref="F12:H12"/>
    <mergeCell ref="F21:H21"/>
    <mergeCell ref="F11:H11"/>
    <mergeCell ref="B35:H36"/>
  </mergeCells>
  <dataValidations count="3">
    <dataValidation sqref="D10 D11" showDropDown="0" showInputMessage="0" showErrorMessage="1" allowBlank="0" errorTitle="Betrag" error="Bitte eine Zahl ohne Text eintragen (Euro)." type="decimal" operator="greaterThanOrEqual">
      <formula1>0</formula1>
    </dataValidation>
    <dataValidation sqref="D12" showDropDown="0" showInputMessage="0" showErrorMessage="1" allowBlank="0" errorTitle="Jahre" error="Bitte 1 bis 60 Jahre eintragen." type="whole" operator="between">
      <formula1>1</formula1>
      <formula2>60</formula2>
    </dataValidation>
    <dataValidation sqref="D13 D14" showDropDown="0" showInputMessage="0" showErrorMessage="1" allowBlank="0" errorTitle="Prozentwert" error="Bitte 0 % bis 30 % eintragen." type="decimal" operator="between">
      <formula1>0</formula1>
      <formula2>0.3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Investor Code</dc:creator>
  <dc:title xmlns:dc="http://purl.org/dc/elements/1.1/">Investor Code VI — Ausführungs-Cockpit</dc:title>
  <dcterms:created xmlns:dcterms="http://purl.org/dc/terms/" xmlns:xsi="http://www.w3.org/2001/XMLSchema-instance" xsi:type="dcterms:W3CDTF">2026-07-31T22:45:57Z</dcterms:created>
  <dcterms:modified xmlns:dcterms="http://purl.org/dc/terms/" xmlns:xsi="http://www.w3.org/2001/XMLSchema-instance" xsi:type="dcterms:W3CDTF">2026-08-17T21:03:21Z</dcterms:modified>
</cp:coreProperties>
</file>